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My Drive\Vikas Data Science\Assignment\Excel\"/>
    </mc:Choice>
  </mc:AlternateContent>
  <bookViews>
    <workbookView xWindow="-105" yWindow="-105" windowWidth="23250" windowHeight="12570" firstSheet="7" activeTab="11"/>
  </bookViews>
  <sheets>
    <sheet name="Addressing Methods " sheetId="59" r:id="rId1"/>
    <sheet name="Basic Formulea &amp; Formatting" sheetId="1" r:id="rId2"/>
    <sheet name="Basic Formulae" sheetId="14" r:id="rId3"/>
    <sheet name="Functions &amp; cond formattin" sheetId="4" r:id="rId4"/>
    <sheet name="if Conditions" sheetId="2" r:id="rId5"/>
    <sheet name="Lookup Functions" sheetId="51" r:id="rId6"/>
    <sheet name="vlookup &amp; hlookup" sheetId="11" r:id="rId7"/>
    <sheet name="Emp Details " sheetId="12" r:id="rId8"/>
    <sheet name="Employees" sheetId="13" r:id="rId9"/>
    <sheet name="Sample Salesperson Report" sheetId="57" r:id="rId10"/>
    <sheet name=" auto Filters" sheetId="3" r:id="rId11"/>
    <sheet name="Sorting" sheetId="6" r:id="rId12"/>
    <sheet name="Countif" sheetId="22" r:id="rId13"/>
    <sheet name="condition based  functions" sheetId="15" r:id="rId14"/>
    <sheet name="sumif fns" sheetId="16" r:id="rId15"/>
    <sheet name="Database functions" sheetId="7" r:id="rId16"/>
    <sheet name="Graph" sheetId="9" r:id="rId17"/>
    <sheet name="charts" sheetId="20" r:id="rId18"/>
    <sheet name="vlookup problems" sheetId="58" r:id="rId19"/>
    <sheet name="Consolidate Table" sheetId="10" r:id="rId20"/>
    <sheet name="Solution of PIvot tables" sheetId="64" r:id="rId21"/>
    <sheet name="Pivot tables" sheetId="17" r:id="rId22"/>
    <sheet name="Ptables-1" sheetId="35" r:id="rId23"/>
    <sheet name="pivot tables 3" sheetId="21" r:id="rId24"/>
    <sheet name="Combination" sheetId="32" r:id="rId25"/>
    <sheet name="Lookup Functions-3" sheetId="27" r:id="rId26"/>
    <sheet name="Data" sheetId="52" r:id="rId27"/>
    <sheet name="Category" sheetId="53" r:id="rId28"/>
    <sheet name="Workday" sheetId="60" r:id="rId29"/>
    <sheet name="SumProduct" sheetId="63" r:id="rId30"/>
    <sheet name="Network days" sheetId="61" r:id="rId31"/>
    <sheet name="Task_x0009_Start date_x0009_#Working days_x0009_E" sheetId="62" r:id="rId32"/>
    <sheet name="TimeSheet" sheetId="25" state="hidden"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_xlnm._FilterDatabase" localSheetId="10" hidden="1">' auto Filters'!$A$3:$I$26</definedName>
    <definedName name="_xlnm._FilterDatabase" localSheetId="8" hidden="1">Employees!$A$1:$H$1</definedName>
    <definedName name="_xlnm._FilterDatabase" localSheetId="11" hidden="1">Sorting!$H$4:$L$44</definedName>
    <definedName name="A_SALES">OFFSET('[1]Dyanmic names-Charts'!$E$3,0,0,COUNTA('[1]Dyanmic names-Charts'!$E$1:$E$65536)-1,1)</definedName>
    <definedName name="AG_0145">'sumif fns'!$B$4:$F$4</definedName>
    <definedName name="AG_0189">'sumif fns'!$B$5:$F$5</definedName>
    <definedName name="AG_0220">'sumif fns'!$B$6:$F$6</definedName>
    <definedName name="AG_0310">'sumif fns'!$B$7:$F$7</definedName>
    <definedName name="AG_0355">'sumif fns'!$B$8:$F$8</definedName>
    <definedName name="AG_0409">'sumif fns'!$B$9:$F$9</definedName>
    <definedName name="AG_0581">'sumif fns'!$B$10:$F$10</definedName>
    <definedName name="AG_0600">'sumif fns'!$B$11:$F$11</definedName>
    <definedName name="AG_0602">'sumif fns'!$B$12:$F$12</definedName>
    <definedName name="AG_0633">'sumif fns'!$B$13:$F$13</definedName>
    <definedName name="age">'condition based  functions'!$I$2:$I$50</definedName>
    <definedName name="Amount">'sumif fns'!$C$4:$C$13</definedName>
    <definedName name="Budget">[2]Functions!$B$42</definedName>
    <definedName name="DateDue">'sumif fns'!$D$4:$D$13</definedName>
    <definedName name="DaysList">[3]DataValSamples!$G$1:$G$7</definedName>
    <definedName name="Department">'condition based  functions'!$F$2:$F$50</definedName>
    <definedName name="diff">'sumif fns'!$F$4:$F$14</definedName>
    <definedName name="diff2">'sumif fns'!$F$4:$F$14</definedName>
    <definedName name="Difference">'sumif fns'!$F$4:$F$13</definedName>
    <definedName name="Downtown">[2]Functions!$C$18:$C$22</definedName>
    <definedName name="E_NAME">OFFSET('[1]Dyanmic names-Charts'!$C$3,0,0,COUNTA('[1]Dyanmic names-Charts'!$C$1:$C$65536)-1,1)</definedName>
    <definedName name="Earnings">'condition based  functions'!$G$2:$G$50</definedName>
    <definedName name="EastAndWest">[4]INDEX!$D$91:$G$93,[4]INDEX!$D$96:$G$98</definedName>
    <definedName name="EMP_NAME">OFFSET('[5]chart data'!$B$6,0,0,COUNTA('[5]chart data'!$B$1:$B$65536)-1,1)</definedName>
    <definedName name="Employee_code">'condition based  functions'!$A$2:$A$50</definedName>
    <definedName name="Expenses">[2]Functions!$B$33:$B$39</definedName>
    <definedName name="First_name">'condition based  functions'!$B$2:$B$50</definedName>
    <definedName name="gross">'[1]Dynamic names'!$I$2:$I$28</definedName>
    <definedName name="InvoiceNum">'sumif fns'!$B$4:$F$13</definedName>
    <definedName name="label_name_chrt4">OFFSET('[1]Dynamic Chart-4'!$B$4,0,'[1]Dynamic Chart-4'!$J$1-1)</definedName>
    <definedName name="Last_name">'condition based  functions'!$C$2:$C$50</definedName>
    <definedName name="List1" localSheetId="9">#REF!</definedName>
    <definedName name="List1" localSheetId="18">#REF!</definedName>
    <definedName name="List1">#REF!</definedName>
    <definedName name="List2" localSheetId="9">#REF!</definedName>
    <definedName name="List2" localSheetId="18">#REF!</definedName>
    <definedName name="List2">#REF!</definedName>
    <definedName name="List3" localSheetId="9">#REF!</definedName>
    <definedName name="List3" localSheetId="18">#REF!</definedName>
    <definedName name="List3">#REF!</definedName>
    <definedName name="ListNames">'[6]List Source'!$E$6:$E$10</definedName>
    <definedName name="Midtown">[2]Functions!$B$18:$B$22</definedName>
    <definedName name="mnt_cht4">OFFSET('[1]Dynamic Chart-4'!$A$5,0,0,COUNTA('[1]Dynamic Chart-4'!$A$1:$A$65536),1)</definedName>
    <definedName name="MNT_DATA">OFFSET('[1]Dynamic Chart-1'!$A$3,0,0,COUNTA('[1]Dynamic Chart-1'!$B$1:$B$65536)-1,1)</definedName>
    <definedName name="my_range">OFFSET([7]Filters!$C$2,0,0,COUNTA([7]Filters!$C$1:$C$65536),COUNTA([7]Filters!$A$2:$IV$2))</definedName>
    <definedName name="Names">'[6]List Source'!$E$6:$E$10</definedName>
    <definedName name="NorthAndSouth">[4]INDEX!$D$67:$G$69,[4]INDEX!$D$72:$G$74</definedName>
    <definedName name="Number_mailed">'[1]Goal Seek, What-if,Scenarios'!$B$12</definedName>
    <definedName name="Office">'sumif fns'!$B$4:$B$13</definedName>
    <definedName name="Overtime" localSheetId="5">[8]Question1!#REF!</definedName>
    <definedName name="Overtime" localSheetId="9">[8]Question1!#REF!</definedName>
    <definedName name="Overtime" localSheetId="32">TimeSheet!$C$23</definedName>
    <definedName name="Overtime" localSheetId="18">[8]Question1!#REF!</definedName>
    <definedName name="Overtime">[8]Question1!#REF!</definedName>
    <definedName name="p_data">OFFSET('[1]Dynamic names'!$A$1,0,0,COUNTA('[1]Dynamic names'!$A$1:$A$65536),COUNTA('[1]Dynamic names'!$A$1:$IV$1))</definedName>
    <definedName name="P_SALES">OFFSET('[1]Dyanmic names-Charts'!$D$3,0,0,COUNTA('[1]Dyanmic names-Charts'!$D$1:$D$65536)-1,1)</definedName>
    <definedName name="PeopleLists">[4]AREAS!$C$3:$D$6,[4]AREAS!$C$8:$D$11</definedName>
    <definedName name="PIVOT_DATA">OFFSET('[1]Dynamic names'!$A$1,0,0,COUNTA('[1]Dynamic names'!$A$1:$A$65536),COUNTA('[1]Dynamic names'!$A$1:$IV$1))</definedName>
    <definedName name="PRICE_DATA">OFFSET('[1]Dynamic Chart-1'!$B$3,0,0,COUNTA('[1]Dynamic Chart-1'!$B$1:$B$65536)-1,1)</definedName>
    <definedName name="_xlnm.Print_Area" localSheetId="32">TimeSheet!$B$2:$I$20</definedName>
    <definedName name="_xlnm.Print_Titles" localSheetId="9">'Sample Salesperson Report'!$1:$1</definedName>
    <definedName name="PROJECTED_SALES">OFFSET('[7]chart data'!$C$5,0,0,COUNTA('[7]chart data'!$C$1:$C$65536),1)</definedName>
    <definedName name="qty">'[2]Tips&amp;Tricks'!$G$46:$G$51</definedName>
    <definedName name="rate">'[2]Tips&amp;Tricks'!$H$46:$H$51</definedName>
    <definedName name="rating" localSheetId="5">'[1]Dynamic names'!$J$2:$J$28</definedName>
    <definedName name="rating" localSheetId="22">'[1]Dynamic names'!$J$2:$J$28</definedName>
    <definedName name="rating">'condition based  functions'!$J$2:$J$50</definedName>
    <definedName name="Region">'condition based  functions'!$E$2:$E$50</definedName>
    <definedName name="repairvisits">OFFSET('[1]Dynamic Chart-5'!$C$7,MATCH('[1]Dynamic Chart-5'!$F$7,'[1]Dynamic Chart-5'!$C$7:$C$25,0)-1,1,'[1]Dynamic Chart-5'!$F$9,1)</definedName>
    <definedName name="S" localSheetId="9">#REF!</definedName>
    <definedName name="S" localSheetId="18">#REF!</definedName>
    <definedName name="S">#REF!</definedName>
    <definedName name="Sidewalk">[2]Functions!$T$36:$T$39</definedName>
    <definedName name="Sky">[2]Functions!$S$36:$S$39</definedName>
    <definedName name="SSN">'condition based  functions'!$D$2:$D$50</definedName>
    <definedName name="Start_date">'condition based  functions'!$H$2:$H$50</definedName>
    <definedName name="startday">'[9]date and time '!$C$60</definedName>
    <definedName name="Suburban">[2]Functions!$D$18:$D$22</definedName>
    <definedName name="TestScores">[2]Functions!$G$33:$G$38</definedName>
    <definedName name="TExpenses">[2]Functions!$B$40</definedName>
    <definedName name="Today">'sumif fns'!$E$4:$E$13</definedName>
    <definedName name="Total" localSheetId="5">'[7]chart data'!#REF!</definedName>
    <definedName name="Total" localSheetId="9">'[7]chart data'!#REF!</definedName>
    <definedName name="Total" localSheetId="18">'[7]chart data'!#REF!</definedName>
    <definedName name="Total">'[7]chart data'!#REF!</definedName>
    <definedName name="UserChoice" localSheetId="5">#REF!</definedName>
    <definedName name="UserChoice" localSheetId="9">#REF!</definedName>
    <definedName name="UserChoice" localSheetId="18">#REF!</definedName>
    <definedName name="UserChoice">#REF!</definedName>
    <definedName name="visit_date">OFFSET('[1]Dynamic Chart-5'!$C$7,MATCH('[1]Dynamic Chart-5'!$F$7,'[1]Dynamic Chart-5'!$C$7:$C$25,0)-1,0,'[1]Dynamic Chart-5'!$F$9,1)</definedName>
    <definedName name="x_chart3">OFFSET('[1]Dynamic Chart-3'!$B$5,'[1]Dynamic Chart-3'!$C$1-1,0,'[1]Dynamic Chart-3'!$C$2,1)</definedName>
    <definedName name="Y_chart3">OFFSET('[1]Dynamic Chart-3'!$C$5,'[1]Dynamic Chart-3'!$C$1-1,0,'[1]Dynamic Chart-3'!$C$2,1)</definedName>
    <definedName name="Y_DATA">OFFSET('[1]Dynamic Chart-2'!$C$6,COUNTA('[1]Dynamic Chart-2'!$C$1:$C$65536)-'[1]Dynamic Chart-2'!$F$2,0,'[1]Dynamic Chart-2'!$F$2,1)</definedName>
    <definedName name="YR">OFFSET('[1]Dynamic Chart-2'!$B$6,COUNTA('[1]Dynamic Chart-2'!$C$1:$C$65536)-'[1]Dynamic Chart-2'!$F$2,0,'[1]Dynamic Chart-2'!$F$2,1)</definedName>
    <definedName name="yr_chrt4">OFFSET('[1]Dynamic Chart-4'!$B$4,0,'[1]Dynamic Chart-4'!$J$1,COUNTA('[1]Dynamic Chart-4'!$A$1:$A$65536),1)</definedName>
  </definedNames>
  <calcPr calcId="162913"/>
  <pivotCaches>
    <pivotCache cacheId="0" r:id="rId4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7" i="11" l="1"/>
  <c r="H58" i="11"/>
  <c r="H59" i="11"/>
  <c r="H60" i="11"/>
  <c r="H56" i="11"/>
  <c r="G57" i="11"/>
  <c r="G58" i="11"/>
  <c r="G59" i="11"/>
  <c r="G60" i="11"/>
  <c r="G56" i="11"/>
  <c r="D57" i="11"/>
  <c r="D58" i="11"/>
  <c r="D59" i="11"/>
  <c r="D60" i="11"/>
  <c r="D56" i="11"/>
  <c r="D31" i="11"/>
  <c r="D32" i="11"/>
  <c r="D33" i="11"/>
  <c r="D34" i="11"/>
  <c r="D35" i="11"/>
  <c r="D30" i="11"/>
  <c r="D21" i="11"/>
  <c r="D22" i="11"/>
  <c r="D23" i="11"/>
  <c r="D24" i="11"/>
  <c r="D25" i="11"/>
  <c r="D20" i="11"/>
  <c r="B5" i="12"/>
  <c r="G37" i="63" l="1"/>
  <c r="D80" i="27"/>
  <c r="C69" i="27"/>
  <c r="B55" i="27"/>
  <c r="E24" i="27" l="1"/>
  <c r="F9" i="27"/>
  <c r="F8" i="27"/>
  <c r="E93" i="58"/>
  <c r="H79" i="58"/>
  <c r="C61" i="58"/>
  <c r="C62" i="58"/>
  <c r="C63" i="58"/>
  <c r="C64" i="58"/>
  <c r="C65" i="58"/>
  <c r="C66" i="58"/>
  <c r="C67" i="58"/>
  <c r="C68" i="58"/>
  <c r="C69" i="58"/>
  <c r="C70" i="58"/>
  <c r="C71" i="58"/>
  <c r="C72" i="58"/>
  <c r="C60" i="58"/>
  <c r="B16" i="58"/>
  <c r="B3" i="58"/>
  <c r="H23" i="7"/>
  <c r="H22" i="7"/>
  <c r="H21" i="7"/>
  <c r="H20" i="7"/>
  <c r="H19" i="7"/>
  <c r="H18" i="7"/>
  <c r="C28" i="16"/>
  <c r="C24" i="16"/>
  <c r="C26" i="16" s="1"/>
  <c r="F4" i="22"/>
  <c r="F8" i="22"/>
  <c r="F7" i="22"/>
  <c r="F6" i="22"/>
  <c r="F5" i="22"/>
  <c r="B15" i="12"/>
  <c r="B13" i="12"/>
  <c r="B11" i="12"/>
  <c r="B9" i="12"/>
  <c r="B7" i="12"/>
  <c r="H80" i="11" l="1"/>
  <c r="H81" i="11"/>
  <c r="H82" i="11"/>
  <c r="H83" i="11"/>
  <c r="G80" i="11"/>
  <c r="G81" i="11"/>
  <c r="G82" i="11"/>
  <c r="G83" i="11"/>
  <c r="H79" i="11"/>
  <c r="G79" i="11"/>
  <c r="D80" i="11"/>
  <c r="D81" i="11"/>
  <c r="D82" i="11"/>
  <c r="D83" i="11"/>
  <c r="D79" i="11"/>
  <c r="F3" i="22" l="1"/>
  <c r="D60" i="51"/>
  <c r="E60" i="51"/>
  <c r="F60" i="51"/>
  <c r="G60" i="51"/>
  <c r="C60" i="51"/>
  <c r="C59" i="51"/>
  <c r="D59" i="51"/>
  <c r="E59" i="51"/>
  <c r="F59" i="51"/>
  <c r="G59" i="51"/>
  <c r="D54" i="51"/>
  <c r="E54" i="51"/>
  <c r="F54" i="51"/>
  <c r="G54" i="51"/>
  <c r="C54" i="51"/>
  <c r="D34" i="51"/>
  <c r="D35" i="51"/>
  <c r="D36" i="51"/>
  <c r="D37" i="51"/>
  <c r="D33" i="51"/>
  <c r="C34" i="51"/>
  <c r="C35" i="51"/>
  <c r="C36" i="51"/>
  <c r="C37" i="51"/>
  <c r="C33" i="51"/>
  <c r="C26" i="51"/>
  <c r="C27" i="51"/>
  <c r="C28" i="51"/>
  <c r="C29" i="51"/>
  <c r="C25" i="51"/>
  <c r="B142" i="2"/>
  <c r="B143" i="2"/>
  <c r="B141" i="2"/>
  <c r="J95" i="2"/>
  <c r="J96" i="2"/>
  <c r="J97" i="2"/>
  <c r="J98" i="2"/>
  <c r="J99" i="2"/>
  <c r="J100" i="2"/>
  <c r="J101" i="2"/>
  <c r="J102" i="2"/>
  <c r="J103" i="2"/>
  <c r="J94" i="2"/>
  <c r="I94" i="2"/>
  <c r="I95" i="2"/>
  <c r="I96" i="2"/>
  <c r="I97" i="2"/>
  <c r="I98" i="2"/>
  <c r="I99" i="2"/>
  <c r="I100" i="2"/>
  <c r="I101" i="2"/>
  <c r="I102" i="2"/>
  <c r="I103" i="2"/>
  <c r="H95" i="2"/>
  <c r="H96" i="2"/>
  <c r="H97" i="2"/>
  <c r="H98" i="2"/>
  <c r="H99" i="2"/>
  <c r="H100" i="2"/>
  <c r="H101" i="2"/>
  <c r="H102" i="2"/>
  <c r="H103" i="2"/>
  <c r="H94" i="2"/>
  <c r="G95" i="2"/>
  <c r="G96" i="2"/>
  <c r="G97" i="2"/>
  <c r="G98" i="2"/>
  <c r="G99" i="2"/>
  <c r="G100" i="2"/>
  <c r="G101" i="2"/>
  <c r="G102" i="2"/>
  <c r="G103" i="2"/>
  <c r="G94" i="2"/>
  <c r="K54" i="2"/>
  <c r="K55" i="2"/>
  <c r="K56" i="2"/>
  <c r="K57" i="2"/>
  <c r="K58" i="2"/>
  <c r="K59" i="2"/>
  <c r="K60" i="2"/>
  <c r="K61" i="2"/>
  <c r="K62" i="2"/>
  <c r="K63" i="2"/>
  <c r="K64" i="2"/>
  <c r="K65" i="2"/>
  <c r="K66" i="2"/>
  <c r="K67" i="2"/>
  <c r="K68" i="2"/>
  <c r="K69" i="2"/>
  <c r="K53" i="2"/>
  <c r="J54" i="2"/>
  <c r="J55" i="2"/>
  <c r="J56" i="2"/>
  <c r="J57" i="2"/>
  <c r="J58" i="2"/>
  <c r="J59" i="2"/>
  <c r="J60" i="2"/>
  <c r="J61" i="2"/>
  <c r="J62" i="2"/>
  <c r="J63" i="2"/>
  <c r="J64" i="2"/>
  <c r="J65" i="2"/>
  <c r="J66" i="2"/>
  <c r="J67" i="2"/>
  <c r="J68" i="2"/>
  <c r="J69" i="2"/>
  <c r="J53" i="2"/>
  <c r="I54" i="2"/>
  <c r="I55" i="2"/>
  <c r="I56" i="2"/>
  <c r="I57" i="2"/>
  <c r="I58" i="2"/>
  <c r="I59" i="2"/>
  <c r="I60" i="2"/>
  <c r="I61" i="2"/>
  <c r="I62" i="2"/>
  <c r="I63" i="2"/>
  <c r="I64" i="2"/>
  <c r="I65" i="2"/>
  <c r="I66" i="2"/>
  <c r="I67" i="2"/>
  <c r="I68" i="2"/>
  <c r="I69" i="2"/>
  <c r="I53" i="2"/>
  <c r="C39" i="2"/>
  <c r="C40" i="2"/>
  <c r="C41" i="2"/>
  <c r="C42" i="2"/>
  <c r="C43" i="2"/>
  <c r="C44" i="2"/>
  <c r="C45" i="2"/>
  <c r="C46" i="2"/>
  <c r="C47" i="2"/>
  <c r="C38" i="2"/>
  <c r="D20" i="2"/>
  <c r="D21" i="2"/>
  <c r="D22" i="2"/>
  <c r="D23" i="2"/>
  <c r="D24" i="2"/>
  <c r="D25" i="2"/>
  <c r="D19" i="2"/>
  <c r="C6" i="2"/>
  <c r="C7" i="2"/>
  <c r="C8" i="2"/>
  <c r="C5" i="2"/>
  <c r="B6" i="2"/>
  <c r="B7" i="2"/>
  <c r="B8" i="2"/>
  <c r="B5" i="2"/>
  <c r="N4" i="4"/>
  <c r="N5" i="4"/>
  <c r="M5" i="4"/>
  <c r="M4" i="4"/>
  <c r="K5" i="4"/>
  <c r="K6" i="4"/>
  <c r="K7" i="4"/>
  <c r="K8" i="4"/>
  <c r="K9" i="4"/>
  <c r="K10" i="4"/>
  <c r="K11" i="4"/>
  <c r="K12" i="4"/>
  <c r="K13" i="4"/>
  <c r="K14" i="4"/>
  <c r="K15" i="4"/>
  <c r="K16" i="4"/>
  <c r="K17" i="4"/>
  <c r="K18" i="4"/>
  <c r="K19" i="4"/>
  <c r="K20" i="4"/>
  <c r="K21" i="4"/>
  <c r="K22" i="4"/>
  <c r="K23" i="4"/>
  <c r="K4" i="4"/>
  <c r="J5" i="4"/>
  <c r="J6" i="4"/>
  <c r="J7" i="4"/>
  <c r="J8" i="4"/>
  <c r="J9" i="4"/>
  <c r="J10" i="4"/>
  <c r="J11" i="4"/>
  <c r="J12" i="4"/>
  <c r="J13" i="4"/>
  <c r="J14" i="4"/>
  <c r="J15" i="4"/>
  <c r="J16" i="4"/>
  <c r="J17" i="4"/>
  <c r="J18" i="4"/>
  <c r="J19" i="4"/>
  <c r="J20" i="4"/>
  <c r="J21" i="4"/>
  <c r="J22" i="4"/>
  <c r="J23" i="4"/>
  <c r="J4" i="4"/>
  <c r="I5" i="4"/>
  <c r="I6" i="4"/>
  <c r="I7" i="4"/>
  <c r="I8" i="4"/>
  <c r="I9" i="4"/>
  <c r="I10" i="4"/>
  <c r="I11" i="4"/>
  <c r="I12" i="4"/>
  <c r="I13" i="4"/>
  <c r="I14" i="4"/>
  <c r="I15" i="4"/>
  <c r="I16" i="4"/>
  <c r="I17" i="4"/>
  <c r="I18" i="4"/>
  <c r="I19" i="4"/>
  <c r="I20" i="4"/>
  <c r="I21" i="4"/>
  <c r="I22" i="4"/>
  <c r="I23" i="4"/>
  <c r="I4" i="4"/>
  <c r="H5" i="4"/>
  <c r="H6" i="4"/>
  <c r="H7" i="4"/>
  <c r="H8" i="4"/>
  <c r="H9" i="4"/>
  <c r="H10" i="4"/>
  <c r="H11" i="4"/>
  <c r="H12" i="4"/>
  <c r="H13" i="4"/>
  <c r="H14" i="4"/>
  <c r="H15" i="4"/>
  <c r="H16" i="4"/>
  <c r="H17" i="4"/>
  <c r="H18" i="4"/>
  <c r="H19" i="4"/>
  <c r="H20" i="4"/>
  <c r="H21" i="4"/>
  <c r="H22" i="4"/>
  <c r="H23" i="4"/>
  <c r="H4" i="4"/>
  <c r="E5" i="4"/>
  <c r="E6" i="4"/>
  <c r="E7" i="4"/>
  <c r="E8" i="4"/>
  <c r="E9" i="4"/>
  <c r="E10" i="4"/>
  <c r="E11" i="4"/>
  <c r="E12" i="4"/>
  <c r="E13" i="4"/>
  <c r="E14" i="4"/>
  <c r="E15" i="4"/>
  <c r="E16" i="4"/>
  <c r="E17" i="4"/>
  <c r="E18" i="4"/>
  <c r="E19" i="4"/>
  <c r="E20" i="4"/>
  <c r="E21" i="4"/>
  <c r="E22" i="4"/>
  <c r="E23" i="4"/>
  <c r="E4" i="4"/>
  <c r="C87" i="14"/>
  <c r="C84" i="14"/>
  <c r="C81" i="14"/>
  <c r="C78" i="14"/>
  <c r="C71" i="14"/>
  <c r="C45" i="14"/>
  <c r="C56" i="14"/>
  <c r="C54" i="14"/>
  <c r="C51" i="14"/>
  <c r="C41" i="14"/>
  <c r="C38" i="14"/>
  <c r="C35" i="14"/>
  <c r="F18" i="14"/>
  <c r="F15" i="14"/>
  <c r="F16" i="14"/>
  <c r="F17" i="14"/>
  <c r="F14" i="14"/>
  <c r="E15" i="14"/>
  <c r="E16" i="14"/>
  <c r="E17" i="14"/>
  <c r="E14" i="14"/>
  <c r="D15" i="14"/>
  <c r="D16" i="14"/>
  <c r="D17" i="14"/>
  <c r="D14" i="14"/>
  <c r="O18" i="1"/>
  <c r="O17" i="1"/>
  <c r="O16" i="1"/>
  <c r="G30" i="1"/>
  <c r="F30" i="1"/>
  <c r="H30" i="1"/>
  <c r="I30" i="1"/>
  <c r="J30" i="1"/>
  <c r="J8" i="1"/>
  <c r="J9" i="1"/>
  <c r="J10" i="1"/>
  <c r="J11" i="1"/>
  <c r="J12" i="1"/>
  <c r="J13" i="1"/>
  <c r="J14" i="1"/>
  <c r="J15" i="1"/>
  <c r="J16" i="1"/>
  <c r="J17" i="1"/>
  <c r="J18" i="1"/>
  <c r="J19" i="1"/>
  <c r="J20" i="1"/>
  <c r="J21" i="1"/>
  <c r="J22" i="1"/>
  <c r="J23" i="1"/>
  <c r="J24" i="1"/>
  <c r="J25" i="1"/>
  <c r="J26" i="1"/>
  <c r="J27" i="1"/>
  <c r="J28" i="1"/>
  <c r="J29" i="1"/>
  <c r="J7" i="1"/>
  <c r="I8" i="1"/>
  <c r="I9" i="1"/>
  <c r="I10" i="1"/>
  <c r="I11" i="1"/>
  <c r="I12" i="1"/>
  <c r="I13" i="1"/>
  <c r="I14" i="1"/>
  <c r="I15" i="1"/>
  <c r="I16" i="1"/>
  <c r="I17" i="1"/>
  <c r="I18" i="1"/>
  <c r="I19" i="1"/>
  <c r="I20" i="1"/>
  <c r="I21" i="1"/>
  <c r="I22" i="1"/>
  <c r="I23" i="1"/>
  <c r="I24" i="1"/>
  <c r="I25" i="1"/>
  <c r="I26" i="1"/>
  <c r="I27" i="1"/>
  <c r="I28" i="1"/>
  <c r="I29" i="1"/>
  <c r="I7" i="1"/>
  <c r="H8" i="1"/>
  <c r="H9" i="1"/>
  <c r="H10" i="1"/>
  <c r="H11" i="1"/>
  <c r="H12" i="1"/>
  <c r="H13" i="1"/>
  <c r="H14" i="1"/>
  <c r="H15" i="1"/>
  <c r="H16" i="1"/>
  <c r="H17" i="1"/>
  <c r="H18" i="1"/>
  <c r="H19" i="1"/>
  <c r="H20" i="1"/>
  <c r="H21" i="1"/>
  <c r="H22" i="1"/>
  <c r="H23" i="1"/>
  <c r="H24" i="1"/>
  <c r="H25" i="1"/>
  <c r="H26" i="1"/>
  <c r="H27" i="1"/>
  <c r="H28" i="1"/>
  <c r="H29" i="1"/>
  <c r="H7" i="1"/>
  <c r="G8" i="1"/>
  <c r="G9" i="1"/>
  <c r="G10" i="1"/>
  <c r="G11" i="1"/>
  <c r="G12" i="1"/>
  <c r="G13" i="1"/>
  <c r="G14" i="1"/>
  <c r="G15" i="1"/>
  <c r="G16" i="1"/>
  <c r="G17" i="1"/>
  <c r="G18" i="1"/>
  <c r="G19" i="1"/>
  <c r="G20" i="1"/>
  <c r="G21" i="1"/>
  <c r="G22" i="1"/>
  <c r="G23" i="1"/>
  <c r="G24" i="1"/>
  <c r="G25" i="1"/>
  <c r="G26" i="1"/>
  <c r="G27" i="1"/>
  <c r="G28" i="1"/>
  <c r="G29" i="1"/>
  <c r="G7" i="1"/>
  <c r="F8" i="1"/>
  <c r="F9" i="1"/>
  <c r="F10" i="1"/>
  <c r="F11" i="1"/>
  <c r="F12" i="1"/>
  <c r="F13" i="1"/>
  <c r="F14" i="1"/>
  <c r="F15" i="1"/>
  <c r="F16" i="1"/>
  <c r="F17" i="1"/>
  <c r="F18" i="1"/>
  <c r="F19" i="1"/>
  <c r="F20" i="1"/>
  <c r="F21" i="1"/>
  <c r="F22" i="1"/>
  <c r="F23" i="1"/>
  <c r="F24" i="1"/>
  <c r="F25" i="1"/>
  <c r="F26" i="1"/>
  <c r="F27" i="1"/>
  <c r="F28" i="1"/>
  <c r="F29" i="1"/>
  <c r="F7" i="1"/>
  <c r="E30" i="1"/>
  <c r="D30" i="59"/>
  <c r="E30" i="59"/>
  <c r="F30" i="59"/>
  <c r="G30" i="59"/>
  <c r="H30" i="59"/>
  <c r="I30" i="59"/>
  <c r="J30" i="59"/>
  <c r="D29" i="59"/>
  <c r="E29" i="59"/>
  <c r="F29" i="59"/>
  <c r="G29" i="59"/>
  <c r="H29" i="59"/>
  <c r="I29" i="59"/>
  <c r="J29" i="59"/>
  <c r="D28" i="59"/>
  <c r="E28" i="59"/>
  <c r="F28" i="59"/>
  <c r="G28" i="59"/>
  <c r="H28" i="59"/>
  <c r="I28" i="59"/>
  <c r="J28" i="59"/>
  <c r="D27" i="59"/>
  <c r="E27" i="59"/>
  <c r="F27" i="59"/>
  <c r="G27" i="59"/>
  <c r="H27" i="59"/>
  <c r="I27" i="59"/>
  <c r="J27" i="59"/>
  <c r="D26" i="59"/>
  <c r="E26" i="59"/>
  <c r="F26" i="59"/>
  <c r="G26" i="59"/>
  <c r="H26" i="59"/>
  <c r="I26" i="59"/>
  <c r="J26" i="59"/>
  <c r="D25" i="59"/>
  <c r="E25" i="59"/>
  <c r="F25" i="59"/>
  <c r="G25" i="59"/>
  <c r="H25" i="59"/>
  <c r="I25" i="59"/>
  <c r="J25" i="59"/>
  <c r="D31" i="59"/>
  <c r="E31" i="59"/>
  <c r="F31" i="59"/>
  <c r="G31" i="59"/>
  <c r="H31" i="59"/>
  <c r="I31" i="59"/>
  <c r="J31" i="59"/>
  <c r="D23" i="59"/>
  <c r="E23" i="59"/>
  <c r="F23" i="59"/>
  <c r="G23" i="59"/>
  <c r="H23" i="59"/>
  <c r="I23" i="59"/>
  <c r="J23" i="59"/>
  <c r="D24" i="59"/>
  <c r="E24" i="59"/>
  <c r="F24" i="59"/>
  <c r="G24" i="59"/>
  <c r="H24" i="59"/>
  <c r="I24" i="59"/>
  <c r="J24" i="59"/>
  <c r="C24" i="59"/>
  <c r="C25" i="59"/>
  <c r="C26" i="59"/>
  <c r="C27" i="59"/>
  <c r="C28" i="59"/>
  <c r="C29" i="59"/>
  <c r="C30" i="59"/>
  <c r="C31" i="59"/>
  <c r="C23" i="59"/>
  <c r="C14" i="59"/>
  <c r="D14" i="59"/>
  <c r="E14" i="59"/>
  <c r="F14" i="59"/>
  <c r="G14" i="59"/>
  <c r="H14" i="59"/>
  <c r="I14" i="59"/>
  <c r="J14" i="59"/>
  <c r="C13" i="59"/>
  <c r="D13" i="59"/>
  <c r="E13" i="59"/>
  <c r="F13" i="59"/>
  <c r="G13" i="59"/>
  <c r="H13" i="59"/>
  <c r="I13" i="59"/>
  <c r="J13" i="59"/>
  <c r="C12" i="59"/>
  <c r="D12" i="59"/>
  <c r="E12" i="59"/>
  <c r="F12" i="59"/>
  <c r="G12" i="59"/>
  <c r="H12" i="59"/>
  <c r="I12" i="59"/>
  <c r="J12" i="59"/>
  <c r="C11" i="59"/>
  <c r="D11" i="59"/>
  <c r="E11" i="59"/>
  <c r="F11" i="59"/>
  <c r="G11" i="59"/>
  <c r="H11" i="59"/>
  <c r="I11" i="59"/>
  <c r="J11" i="59"/>
  <c r="C10" i="59"/>
  <c r="D10" i="59"/>
  <c r="E10" i="59"/>
  <c r="F10" i="59"/>
  <c r="G10" i="59"/>
  <c r="H10" i="59"/>
  <c r="I10" i="59"/>
  <c r="J10" i="59"/>
  <c r="C9" i="59"/>
  <c r="D9" i="59"/>
  <c r="E9" i="59"/>
  <c r="F9" i="59"/>
  <c r="G9" i="59"/>
  <c r="H9" i="59"/>
  <c r="I9" i="59"/>
  <c r="J9" i="59"/>
  <c r="C8" i="59"/>
  <c r="D8" i="59"/>
  <c r="E8" i="59"/>
  <c r="F8" i="59"/>
  <c r="G8" i="59"/>
  <c r="H8" i="59"/>
  <c r="I8" i="59"/>
  <c r="J8" i="59"/>
  <c r="C7" i="59"/>
  <c r="D7" i="59"/>
  <c r="E7" i="59"/>
  <c r="F7" i="59"/>
  <c r="G7" i="59"/>
  <c r="H7" i="59"/>
  <c r="I7" i="59"/>
  <c r="J7" i="59"/>
  <c r="C6" i="59"/>
  <c r="D6" i="59"/>
  <c r="E6" i="59"/>
  <c r="F6" i="59"/>
  <c r="G6" i="59"/>
  <c r="H6" i="59"/>
  <c r="I6" i="59"/>
  <c r="J6" i="59"/>
  <c r="B7" i="59"/>
  <c r="B8" i="59"/>
  <c r="B9" i="59"/>
  <c r="B10" i="59"/>
  <c r="B11" i="59"/>
  <c r="B12" i="59"/>
  <c r="B13" i="59"/>
  <c r="B14" i="59"/>
  <c r="B6" i="59"/>
  <c r="C3" i="61" l="1"/>
  <c r="E42" i="58"/>
  <c r="E49" i="58"/>
  <c r="E50" i="58"/>
  <c r="E51" i="58"/>
  <c r="E52" i="58"/>
  <c r="E48" i="58"/>
  <c r="E47" i="58"/>
  <c r="E46" i="58"/>
  <c r="E45" i="58"/>
  <c r="G44" i="58"/>
  <c r="G45" i="58" s="1"/>
  <c r="E44" i="58"/>
  <c r="E43" i="58"/>
  <c r="D17" i="58"/>
  <c r="E17" i="58" s="1"/>
  <c r="E16" i="58"/>
  <c r="S47" i="51"/>
  <c r="R47" i="51"/>
  <c r="Q47" i="51"/>
  <c r="P47" i="51"/>
  <c r="O47" i="51"/>
  <c r="N47" i="51"/>
  <c r="M47" i="51"/>
  <c r="L47" i="51"/>
  <c r="K47" i="51"/>
  <c r="J47" i="51"/>
  <c r="I47" i="51"/>
  <c r="H47" i="51"/>
  <c r="G47" i="51"/>
  <c r="F47" i="51"/>
  <c r="E47" i="51"/>
  <c r="D47" i="51"/>
  <c r="C47" i="51"/>
  <c r="S46" i="51"/>
  <c r="R46" i="51"/>
  <c r="Q46" i="51"/>
  <c r="P46" i="51"/>
  <c r="O46" i="51"/>
  <c r="N46" i="51"/>
  <c r="N48" i="51" s="1"/>
  <c r="M46" i="51"/>
  <c r="L46" i="51"/>
  <c r="K46" i="51"/>
  <c r="J46" i="51"/>
  <c r="J48" i="51" s="1"/>
  <c r="I46" i="51"/>
  <c r="H46" i="51"/>
  <c r="G46" i="51"/>
  <c r="F46" i="51"/>
  <c r="F48" i="51" s="1"/>
  <c r="E46" i="51"/>
  <c r="D46" i="51"/>
  <c r="C46" i="51"/>
  <c r="C55" i="15"/>
  <c r="F58" i="15"/>
  <c r="C23" i="25"/>
  <c r="H14" i="25"/>
  <c r="H13" i="25"/>
  <c r="H12" i="25"/>
  <c r="H11" i="25"/>
  <c r="H10" i="25"/>
  <c r="H9" i="25"/>
  <c r="H8" i="25"/>
  <c r="I8" i="25" s="1"/>
  <c r="B8" i="25"/>
  <c r="F13" i="16"/>
  <c r="F12" i="16"/>
  <c r="F11" i="16"/>
  <c r="F10" i="16"/>
  <c r="F9" i="16"/>
  <c r="F8" i="16"/>
  <c r="F7" i="16"/>
  <c r="F6" i="16"/>
  <c r="F5" i="16"/>
  <c r="F4" i="16"/>
  <c r="J51" i="11"/>
  <c r="I51" i="11"/>
  <c r="J50" i="11"/>
  <c r="I50" i="11"/>
  <c r="J49" i="11"/>
  <c r="I49" i="11"/>
  <c r="J48" i="11"/>
  <c r="I48" i="11"/>
  <c r="J47" i="11"/>
  <c r="I47" i="11"/>
  <c r="J46" i="11"/>
  <c r="I46" i="11"/>
  <c r="J45" i="11"/>
  <c r="I45" i="11"/>
  <c r="J44" i="11"/>
  <c r="I44" i="11"/>
  <c r="K44" i="11" s="1"/>
  <c r="J43" i="11"/>
  <c r="I43" i="11"/>
  <c r="K43" i="11" s="1"/>
  <c r="J42" i="11"/>
  <c r="I42" i="11"/>
  <c r="J41" i="11"/>
  <c r="I41" i="11"/>
  <c r="K41" i="11" s="1"/>
  <c r="J40" i="11"/>
  <c r="I40" i="11"/>
  <c r="J39" i="11"/>
  <c r="I39" i="11"/>
  <c r="P71" i="11"/>
  <c r="O71" i="11"/>
  <c r="N71" i="11"/>
  <c r="M71" i="11"/>
  <c r="L71" i="11"/>
  <c r="K71" i="11"/>
  <c r="J71" i="11"/>
  <c r="I71" i="11"/>
  <c r="H71" i="11"/>
  <c r="G71" i="11"/>
  <c r="F71" i="11"/>
  <c r="E71" i="11"/>
  <c r="D71" i="11"/>
  <c r="P70" i="11"/>
  <c r="O70" i="11"/>
  <c r="N70" i="11"/>
  <c r="M70" i="11"/>
  <c r="L70" i="11"/>
  <c r="K70" i="11"/>
  <c r="K72" i="11" s="1"/>
  <c r="J70" i="11"/>
  <c r="I70" i="11"/>
  <c r="H70" i="11"/>
  <c r="G70" i="11"/>
  <c r="F70" i="11"/>
  <c r="E70" i="11"/>
  <c r="D70" i="11"/>
  <c r="D72" i="11" s="1"/>
  <c r="B6" i="9"/>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21" i="3"/>
  <c r="G21" i="3"/>
  <c r="H21" i="3" s="1"/>
  <c r="F22" i="3"/>
  <c r="G22" i="3"/>
  <c r="F4" i="3"/>
  <c r="G4" i="3"/>
  <c r="F5" i="3"/>
  <c r="G5" i="3"/>
  <c r="F17" i="3"/>
  <c r="G17" i="3"/>
  <c r="F11" i="3"/>
  <c r="G11" i="3"/>
  <c r="F8" i="3"/>
  <c r="G8" i="3"/>
  <c r="F23" i="3"/>
  <c r="G23" i="3"/>
  <c r="F18" i="3"/>
  <c r="G18" i="3"/>
  <c r="F19" i="3"/>
  <c r="G19" i="3"/>
  <c r="F20" i="3"/>
  <c r="G20" i="3"/>
  <c r="F24" i="3"/>
  <c r="G24" i="3"/>
  <c r="F25" i="3"/>
  <c r="G25" i="3"/>
  <c r="F26" i="3"/>
  <c r="G26" i="3"/>
  <c r="F12" i="3"/>
  <c r="G12" i="3"/>
  <c r="F13" i="3"/>
  <c r="G13" i="3"/>
  <c r="F14" i="3"/>
  <c r="G14" i="3"/>
  <c r="F15" i="3"/>
  <c r="G15" i="3"/>
  <c r="F16" i="3"/>
  <c r="G16" i="3"/>
  <c r="F9" i="3"/>
  <c r="G9" i="3"/>
  <c r="F10" i="3"/>
  <c r="G10" i="3"/>
  <c r="F6" i="3"/>
  <c r="G6" i="3"/>
  <c r="F7" i="3"/>
  <c r="G7" i="3"/>
  <c r="C48" i="51" l="1"/>
  <c r="K48" i="51"/>
  <c r="S48" i="51"/>
  <c r="H22" i="3"/>
  <c r="H15" i="3"/>
  <c r="H11" i="3"/>
  <c r="K40" i="11"/>
  <c r="G48" i="51"/>
  <c r="H24" i="3"/>
  <c r="H72" i="11"/>
  <c r="N72" i="11"/>
  <c r="O72" i="11"/>
  <c r="G72" i="11"/>
  <c r="J72" i="11"/>
  <c r="H48" i="51"/>
  <c r="P48" i="51"/>
  <c r="H7" i="3"/>
  <c r="H23" i="3"/>
  <c r="H8" i="3"/>
  <c r="H6" i="3"/>
  <c r="K50" i="11"/>
  <c r="H13" i="3"/>
  <c r="P72" i="11"/>
  <c r="K47" i="11"/>
  <c r="K49" i="11"/>
  <c r="K51" i="11"/>
  <c r="F72" i="11"/>
  <c r="K48" i="11"/>
  <c r="H14" i="3"/>
  <c r="H12" i="3"/>
  <c r="H20" i="3"/>
  <c r="H18" i="3"/>
  <c r="K42" i="11"/>
  <c r="E48" i="51"/>
  <c r="I48" i="51"/>
  <c r="D18" i="58"/>
  <c r="E18" i="58" s="1"/>
  <c r="E72" i="11"/>
  <c r="I9" i="25"/>
  <c r="I10" i="25" s="1"/>
  <c r="I11" i="25" s="1"/>
  <c r="I12" i="25" s="1"/>
  <c r="I13" i="25" s="1"/>
  <c r="I14" i="25" s="1"/>
  <c r="M48" i="51"/>
  <c r="Q48" i="51"/>
  <c r="H19" i="3"/>
  <c r="K39" i="11"/>
  <c r="H9" i="3"/>
  <c r="H25" i="3"/>
  <c r="H5" i="3"/>
  <c r="H10" i="3"/>
  <c r="H16" i="3"/>
  <c r="H17" i="3"/>
  <c r="H4" i="3"/>
  <c r="I72" i="11"/>
  <c r="K45" i="11"/>
  <c r="M72" i="11"/>
  <c r="R48" i="51"/>
  <c r="D48" i="51"/>
  <c r="L48" i="51"/>
  <c r="O48" i="51"/>
  <c r="L72" i="11"/>
  <c r="H26" i="3"/>
  <c r="K46" i="11"/>
  <c r="E17" i="25"/>
  <c r="C9" i="25"/>
  <c r="D19" i="58" l="1"/>
  <c r="D20" i="58" s="1"/>
  <c r="E18" i="25"/>
  <c r="E19" i="25" s="1"/>
  <c r="C10" i="25"/>
  <c r="B9" i="25"/>
  <c r="E19" i="58" l="1"/>
  <c r="E20" i="58"/>
  <c r="D21" i="58"/>
  <c r="C11" i="25"/>
  <c r="B10" i="25"/>
  <c r="E21" i="58" l="1"/>
  <c r="D22" i="58"/>
  <c r="C12" i="25"/>
  <c r="B11" i="25"/>
  <c r="E22" i="58" l="1"/>
  <c r="D23" i="58"/>
  <c r="C13" i="25"/>
  <c r="B12" i="25"/>
  <c r="E23" i="58" l="1"/>
  <c r="D24" i="58"/>
  <c r="B13" i="25"/>
  <c r="C14" i="25"/>
  <c r="B14" i="25" s="1"/>
  <c r="E24" i="58" l="1"/>
  <c r="D25" i="58"/>
  <c r="E25" i="58" l="1"/>
  <c r="D26" i="58"/>
  <c r="E26" i="58" l="1"/>
  <c r="D27" i="58"/>
  <c r="E27" i="58" l="1"/>
  <c r="D28" i="58"/>
  <c r="E28" i="58" l="1"/>
  <c r="D29" i="58"/>
  <c r="E29" i="58" l="1"/>
  <c r="D30" i="58"/>
  <c r="E30" i="58" l="1"/>
  <c r="D31" i="58"/>
  <c r="E31" i="58" l="1"/>
  <c r="D32" i="58"/>
  <c r="E32" i="58" l="1"/>
  <c r="D33" i="58"/>
  <c r="E33" i="58" l="1"/>
  <c r="D34" i="58"/>
  <c r="E34" i="58" l="1"/>
  <c r="D35" i="58"/>
  <c r="E35" i="58" s="1"/>
</calcChain>
</file>

<file path=xl/sharedStrings.xml><?xml version="1.0" encoding="utf-8"?>
<sst xmlns="http://schemas.openxmlformats.org/spreadsheetml/2006/main" count="9314" uniqueCount="1787">
  <si>
    <t>Date:</t>
  </si>
  <si>
    <t>Deduction Rate:</t>
  </si>
  <si>
    <t>Last Name</t>
  </si>
  <si>
    <t>Gross Salary</t>
  </si>
  <si>
    <t>Deduction</t>
  </si>
  <si>
    <t>Net salary</t>
  </si>
  <si>
    <t>Smith B</t>
  </si>
  <si>
    <t>Wilson C</t>
  </si>
  <si>
    <t>Thompson J</t>
  </si>
  <si>
    <t>Anthony Taylor</t>
  </si>
  <si>
    <t>Charles S. Billings</t>
  </si>
  <si>
    <t>Chris Poundsworth</t>
  </si>
  <si>
    <t>Clark Bickerson</t>
  </si>
  <si>
    <t>Douglas Williams</t>
  </si>
  <si>
    <t>Ivan Silberstein</t>
  </si>
  <si>
    <t>James Millen</t>
  </si>
  <si>
    <t>Jeffrey P. Jones</t>
  </si>
  <si>
    <t>Joe Morrison</t>
  </si>
  <si>
    <t>John T. Foster</t>
  </si>
  <si>
    <t>Kurt Kamichoff</t>
  </si>
  <si>
    <t>Michael Hayden</t>
  </si>
  <si>
    <t>Phillip A. Todd</t>
  </si>
  <si>
    <t>Richard E. Card</t>
  </si>
  <si>
    <t>Rick Fogerty</t>
  </si>
  <si>
    <t>Robert H. Miller</t>
  </si>
  <si>
    <t>Stephen C. Carter</t>
  </si>
  <si>
    <t>Steven H. Katz</t>
  </si>
  <si>
    <t>Thomas E. Abbott</t>
  </si>
  <si>
    <t>Tom Brown</t>
  </si>
  <si>
    <t>Example 1</t>
  </si>
  <si>
    <t>Calculate Net salary where net salary will be gross salary - deduction</t>
  </si>
  <si>
    <t>Format all numbers to include a currency symbol with two decimal points</t>
  </si>
  <si>
    <t>Employees sheet</t>
  </si>
  <si>
    <t>Basic</t>
  </si>
  <si>
    <t>Hra</t>
  </si>
  <si>
    <t>DA</t>
  </si>
  <si>
    <t>Question A</t>
  </si>
  <si>
    <t>Complete the above database with the following formula</t>
  </si>
  <si>
    <t>Hra is  10% of Basic</t>
  </si>
  <si>
    <t>DA will be 45% of Basic</t>
  </si>
  <si>
    <t xml:space="preserve">Gross being  sum of Basic, Hra, Da </t>
  </si>
  <si>
    <t xml:space="preserve"> Deduction is mention in the cell i4  and  currently 6% of gross salary</t>
  </si>
  <si>
    <t>Question B</t>
  </si>
  <si>
    <t>Total</t>
  </si>
  <si>
    <t>Question C</t>
  </si>
  <si>
    <t>Write formula to calculate the following in the shaded area</t>
  </si>
  <si>
    <t>Average Gross Salary of all employees</t>
  </si>
  <si>
    <t>Maximum Basic Salary</t>
  </si>
  <si>
    <t>Minimum Basic Sal</t>
  </si>
  <si>
    <t>Total No. of employees</t>
  </si>
  <si>
    <t>Fill the total column with the appropriate formulea</t>
  </si>
  <si>
    <t>Student DataBase</t>
  </si>
  <si>
    <t>sl.no</t>
  </si>
  <si>
    <t>name</t>
  </si>
  <si>
    <t>Test1 Marks</t>
  </si>
  <si>
    <t>Test2 marks</t>
  </si>
  <si>
    <t>average marks</t>
  </si>
  <si>
    <t>Project marks</t>
  </si>
  <si>
    <t>assignment</t>
  </si>
  <si>
    <t>total marks</t>
  </si>
  <si>
    <t>pass/fail</t>
  </si>
  <si>
    <t>grades</t>
  </si>
  <si>
    <t>Veena</t>
  </si>
  <si>
    <t>Vignesh</t>
  </si>
  <si>
    <t>Vinutha</t>
  </si>
  <si>
    <t>Vani</t>
  </si>
  <si>
    <t>Vashisht</t>
  </si>
  <si>
    <t>Vikram</t>
  </si>
  <si>
    <t>Vasu</t>
  </si>
  <si>
    <t>Varun</t>
  </si>
  <si>
    <t>Vanitha</t>
  </si>
  <si>
    <t>Veenith</t>
  </si>
  <si>
    <t>ambani</t>
  </si>
  <si>
    <t>brinda</t>
  </si>
  <si>
    <t>deepak</t>
  </si>
  <si>
    <t>anita</t>
  </si>
  <si>
    <t>sebastian</t>
  </si>
  <si>
    <t>leema</t>
  </si>
  <si>
    <t>vincent</t>
  </si>
  <si>
    <t>shantha</t>
  </si>
  <si>
    <t>david</t>
  </si>
  <si>
    <t>manu</t>
  </si>
  <si>
    <t>Complete the above database :</t>
  </si>
  <si>
    <t>1. Average marks is Average of test1 Marks and test2 Marks</t>
  </si>
  <si>
    <t>2.  Total Marks :</t>
  </si>
  <si>
    <t>60% of average marks + 30% of project + 10% of assignment</t>
  </si>
  <si>
    <t>3.  Result is Pass if total marks is more than 35 else fail</t>
  </si>
  <si>
    <t>4. Grades :</t>
  </si>
  <si>
    <t>Total Marks</t>
  </si>
  <si>
    <t>Grades</t>
  </si>
  <si>
    <t>100-90</t>
  </si>
  <si>
    <t>Distinction</t>
  </si>
  <si>
    <t>89-60</t>
  </si>
  <si>
    <t>First Class</t>
  </si>
  <si>
    <t>59-45</t>
  </si>
  <si>
    <t>Second Class</t>
  </si>
  <si>
    <t>44-35</t>
  </si>
  <si>
    <t>Pass Class</t>
  </si>
  <si>
    <t>&lt;35</t>
  </si>
  <si>
    <t>Fail</t>
  </si>
  <si>
    <t>1.  Total marks greater than 90 to yellow color</t>
  </si>
  <si>
    <t>2.  All project marks less than 35 in background Bright red color  font White color</t>
  </si>
  <si>
    <t>4. Color all above Assignment marks  which falls above average to Bright Blue background</t>
  </si>
  <si>
    <t>5. insert a blue data bar to the project column</t>
  </si>
  <si>
    <t>6.  Remove all the conditional formatting</t>
  </si>
  <si>
    <t>7. insert a check mark  for project marks more than 60, ! for marks between 59 and 35, X mark for marks less than 35</t>
  </si>
  <si>
    <t>8. All Marks more than 90 should have a red icon</t>
  </si>
  <si>
    <t>9.  If the student is "fail" the whole record (row) should be in red color and if it is "Pass" the whole record(row) should be in green color</t>
  </si>
  <si>
    <t>=if(logical condition,true value,false value)</t>
  </si>
  <si>
    <t>column</t>
  </si>
  <si>
    <t>condition</t>
  </si>
  <si>
    <t>simple</t>
  </si>
  <si>
    <t>single</t>
  </si>
  <si>
    <t>nested</t>
  </si>
  <si>
    <t>muliple</t>
  </si>
  <si>
    <t>complex</t>
  </si>
  <si>
    <t>multiple</t>
  </si>
  <si>
    <t>single/multiple</t>
  </si>
  <si>
    <t>and/or</t>
  </si>
  <si>
    <t>Banana</t>
  </si>
  <si>
    <t>Employees Database</t>
  </si>
  <si>
    <t>Round1</t>
  </si>
  <si>
    <t>Round2</t>
  </si>
  <si>
    <t>Prize</t>
  </si>
  <si>
    <t>Team A</t>
  </si>
  <si>
    <t>Team B</t>
  </si>
  <si>
    <t>Team C</t>
  </si>
  <si>
    <t>Team D</t>
  </si>
  <si>
    <t>Team E</t>
  </si>
  <si>
    <t>Team F</t>
  </si>
  <si>
    <t>Team G</t>
  </si>
  <si>
    <t>Example 2   Nested if</t>
  </si>
  <si>
    <t>Example 1 Simple if</t>
  </si>
  <si>
    <t>Goods Purchased</t>
  </si>
  <si>
    <t>Available Discount</t>
  </si>
  <si>
    <t>Total Cost</t>
  </si>
  <si>
    <t>Bonus</t>
  </si>
  <si>
    <t>Sales</t>
  </si>
  <si>
    <t>Example 3   Complex if</t>
  </si>
  <si>
    <t>Results</t>
  </si>
  <si>
    <t>Accounts</t>
  </si>
  <si>
    <t>Production</t>
  </si>
  <si>
    <t>HR</t>
  </si>
  <si>
    <t>Admin</t>
  </si>
  <si>
    <t>Manager</t>
  </si>
  <si>
    <t>Sr. Manager</t>
  </si>
  <si>
    <t>Executive</t>
  </si>
  <si>
    <t>Rank</t>
  </si>
  <si>
    <t>Auto  Filters</t>
  </si>
  <si>
    <t>Department</t>
  </si>
  <si>
    <t>Designation</t>
  </si>
  <si>
    <t>Age</t>
  </si>
  <si>
    <t>Details of all records who are in HR department and rank below 3</t>
  </si>
  <si>
    <t>Details of all names starting with "R" and are managers</t>
  </si>
  <si>
    <t>Details of all employees whoes basic salary is between 50000 and 80000</t>
  </si>
  <si>
    <t>Details of all managers who have a ranking above 2</t>
  </si>
  <si>
    <t>Details of all employees who have top 3 rankings</t>
  </si>
  <si>
    <t>Details of all employees who are production managers or HR Sr. Managers</t>
  </si>
  <si>
    <t>Details of all employees who are either managers or gross more than 10,000</t>
  </si>
  <si>
    <t>Employee_code</t>
  </si>
  <si>
    <t>First_name</t>
  </si>
  <si>
    <t>Last_name</t>
  </si>
  <si>
    <t>SSN</t>
  </si>
  <si>
    <t>Region</t>
  </si>
  <si>
    <t>Earnings</t>
  </si>
  <si>
    <t>Start_date</t>
  </si>
  <si>
    <t>S001</t>
  </si>
  <si>
    <t>Malcom</t>
  </si>
  <si>
    <t>Pingault</t>
  </si>
  <si>
    <t>816-17-3312</t>
  </si>
  <si>
    <t>East</t>
  </si>
  <si>
    <t>Human resources</t>
  </si>
  <si>
    <t>S002</t>
  </si>
  <si>
    <t>Shannon</t>
  </si>
  <si>
    <t>Lee</t>
  </si>
  <si>
    <t>799-70-8097</t>
  </si>
  <si>
    <t>South</t>
  </si>
  <si>
    <t>S003</t>
  </si>
  <si>
    <t>Melinda</t>
  </si>
  <si>
    <t>McGregor</t>
  </si>
  <si>
    <t>336-68-4467</t>
  </si>
  <si>
    <t>Administration</t>
  </si>
  <si>
    <t>S004</t>
  </si>
  <si>
    <t>James</t>
  </si>
  <si>
    <t>Overmire</t>
  </si>
  <si>
    <t>312-71-3816</t>
  </si>
  <si>
    <t>S005</t>
  </si>
  <si>
    <t>Roger</t>
  </si>
  <si>
    <t>Williams</t>
  </si>
  <si>
    <t>534-98-7549</t>
  </si>
  <si>
    <t>Marketing</t>
  </si>
  <si>
    <t>S006</t>
  </si>
  <si>
    <t>Annie</t>
  </si>
  <si>
    <t>Philips</t>
  </si>
  <si>
    <t>856-85-8586</t>
  </si>
  <si>
    <t>West</t>
  </si>
  <si>
    <t>S007</t>
  </si>
  <si>
    <t>Melissa</t>
  </si>
  <si>
    <t>456-78-8906</t>
  </si>
  <si>
    <t>S008</t>
  </si>
  <si>
    <t>Mary</t>
  </si>
  <si>
    <t>Smith</t>
  </si>
  <si>
    <t>654-58-9578</t>
  </si>
  <si>
    <t>North</t>
  </si>
  <si>
    <t>S009</t>
  </si>
  <si>
    <t>Rita</t>
  </si>
  <si>
    <t>Greg</t>
  </si>
  <si>
    <t>986-07-5705</t>
  </si>
  <si>
    <t>S010</t>
  </si>
  <si>
    <t>Trevor</t>
  </si>
  <si>
    <t>Johnson</t>
  </si>
  <si>
    <t>376-31-3383</t>
  </si>
  <si>
    <t>S011</t>
  </si>
  <si>
    <t>Paul</t>
  </si>
  <si>
    <t>Anderson</t>
  </si>
  <si>
    <t>777-76-8856</t>
  </si>
  <si>
    <t>S012</t>
  </si>
  <si>
    <t>Rebecca</t>
  </si>
  <si>
    <t>Austin</t>
  </si>
  <si>
    <t>476-20-9932</t>
  </si>
  <si>
    <t>S013</t>
  </si>
  <si>
    <t>Cynthia</t>
  </si>
  <si>
    <t>Roberts</t>
  </si>
  <si>
    <t>785-87-9898</t>
  </si>
  <si>
    <t>S014</t>
  </si>
  <si>
    <t>Michael</t>
  </si>
  <si>
    <t>784-98-8094</t>
  </si>
  <si>
    <t>S015</t>
  </si>
  <si>
    <t>Sandra</t>
  </si>
  <si>
    <t>Lawrence</t>
  </si>
  <si>
    <t>133-30-3389</t>
  </si>
  <si>
    <t>S016</t>
  </si>
  <si>
    <t>Kendra</t>
  </si>
  <si>
    <t>631-10-3178</t>
  </si>
  <si>
    <t>S017</t>
  </si>
  <si>
    <t>Kevin</t>
  </si>
  <si>
    <t>Mayers</t>
  </si>
  <si>
    <t>332-20-1728</t>
  </si>
  <si>
    <t>S018</t>
  </si>
  <si>
    <t>Adam</t>
  </si>
  <si>
    <t>Long</t>
  </si>
  <si>
    <t>343-27-6567</t>
  </si>
  <si>
    <t>S019</t>
  </si>
  <si>
    <t>Jamie</t>
  </si>
  <si>
    <t>Morrison</t>
  </si>
  <si>
    <t>712-35-4665</t>
  </si>
  <si>
    <t>S020</t>
  </si>
  <si>
    <t>Maureen</t>
  </si>
  <si>
    <t>O'Connor</t>
  </si>
  <si>
    <t>189-85-3313</t>
  </si>
  <si>
    <t>S022</t>
  </si>
  <si>
    <t>Stuart</t>
  </si>
  <si>
    <t>Young</t>
  </si>
  <si>
    <t>389-10-2721</t>
  </si>
  <si>
    <t>Customer support</t>
  </si>
  <si>
    <t>S023</t>
  </si>
  <si>
    <t>Jesse</t>
  </si>
  <si>
    <t>Bennet</t>
  </si>
  <si>
    <t>213-44-4547</t>
  </si>
  <si>
    <t>S024</t>
  </si>
  <si>
    <t>Owens</t>
  </si>
  <si>
    <t>172-21-4107</t>
  </si>
  <si>
    <t>S025</t>
  </si>
  <si>
    <t>Pamela</t>
  </si>
  <si>
    <t>Carter</t>
  </si>
  <si>
    <t>212-21-2232</t>
  </si>
  <si>
    <t>S026</t>
  </si>
  <si>
    <t>Anna</t>
  </si>
  <si>
    <t>Morris</t>
  </si>
  <si>
    <t>421-11-1111</t>
  </si>
  <si>
    <t>S027</t>
  </si>
  <si>
    <t>Jim</t>
  </si>
  <si>
    <t>Jones</t>
  </si>
  <si>
    <t>956-49-1739</t>
  </si>
  <si>
    <t>S028</t>
  </si>
  <si>
    <t>Robertson</t>
  </si>
  <si>
    <t>519-26-9428</t>
  </si>
  <si>
    <t>S029</t>
  </si>
  <si>
    <t>Mickey</t>
  </si>
  <si>
    <t>628-76-6529</t>
  </si>
  <si>
    <t>S030</t>
  </si>
  <si>
    <t>Lila</t>
  </si>
  <si>
    <t>476-20-4792</t>
  </si>
  <si>
    <t>S031</t>
  </si>
  <si>
    <t>Eleonora</t>
  </si>
  <si>
    <t>Morrell</t>
  </si>
  <si>
    <t>785-48-9898</t>
  </si>
  <si>
    <t>S032</t>
  </si>
  <si>
    <t>Kate</t>
  </si>
  <si>
    <t>Gable</t>
  </si>
  <si>
    <t>720-92-8094</t>
  </si>
  <si>
    <t>S033</t>
  </si>
  <si>
    <t>Miller</t>
  </si>
  <si>
    <t>784-62-8371</t>
  </si>
  <si>
    <t>S034</t>
  </si>
  <si>
    <t>Kelly</t>
  </si>
  <si>
    <t>Ryan</t>
  </si>
  <si>
    <t>133-30-3940</t>
  </si>
  <si>
    <t>S035</t>
  </si>
  <si>
    <t>Lisa</t>
  </si>
  <si>
    <t>631-20-3941</t>
  </si>
  <si>
    <t>S036</t>
  </si>
  <si>
    <t>Carol</t>
  </si>
  <si>
    <t>Thomas</t>
  </si>
  <si>
    <t>561-16-1748</t>
  </si>
  <si>
    <t>S037</t>
  </si>
  <si>
    <t>Nancy</t>
  </si>
  <si>
    <t>Van Hof</t>
  </si>
  <si>
    <t>343-27-2839</t>
  </si>
  <si>
    <t>S038</t>
  </si>
  <si>
    <t>712-35-2971</t>
  </si>
  <si>
    <t>S039</t>
  </si>
  <si>
    <t>Donald</t>
  </si>
  <si>
    <t>816-17-8291</t>
  </si>
  <si>
    <t>S040</t>
  </si>
  <si>
    <t>Simon</t>
  </si>
  <si>
    <t>Goldstein</t>
  </si>
  <si>
    <t>799-70-5719</t>
  </si>
  <si>
    <t>Custom Sorting</t>
  </si>
  <si>
    <t>Example 2</t>
  </si>
  <si>
    <t>Household Expenses</t>
  </si>
  <si>
    <t>Sr.No</t>
  </si>
  <si>
    <t>Name</t>
  </si>
  <si>
    <t>Dept</t>
  </si>
  <si>
    <t>Desgination</t>
  </si>
  <si>
    <t>Basic sal</t>
  </si>
  <si>
    <t>Ajay</t>
  </si>
  <si>
    <t>Purchase</t>
  </si>
  <si>
    <t>Date</t>
  </si>
  <si>
    <t>Category</t>
  </si>
  <si>
    <t>Method</t>
  </si>
  <si>
    <t>Expense</t>
  </si>
  <si>
    <t>Income</t>
  </si>
  <si>
    <t>Change</t>
  </si>
  <si>
    <t>Vijay</t>
  </si>
  <si>
    <t>automatic</t>
  </si>
  <si>
    <t>Anil</t>
  </si>
  <si>
    <t>Customer Support</t>
  </si>
  <si>
    <t>House</t>
  </si>
  <si>
    <t>Sunil</t>
  </si>
  <si>
    <t>Operations</t>
  </si>
  <si>
    <t>Automobile</t>
  </si>
  <si>
    <t>Ketan</t>
  </si>
  <si>
    <t>Vice President</t>
  </si>
  <si>
    <t>Utilities</t>
  </si>
  <si>
    <t>Nagraj</t>
  </si>
  <si>
    <t>Groceries</t>
  </si>
  <si>
    <t>ATM</t>
  </si>
  <si>
    <t>Nitin</t>
  </si>
  <si>
    <t>Cash</t>
  </si>
  <si>
    <t>Rakesh</t>
  </si>
  <si>
    <t>visa</t>
  </si>
  <si>
    <t>Rajesh</t>
  </si>
  <si>
    <t>Clothing</t>
  </si>
  <si>
    <t>Raja</t>
  </si>
  <si>
    <t>Gifts</t>
  </si>
  <si>
    <t>Kajol</t>
  </si>
  <si>
    <t>Entertainment</t>
  </si>
  <si>
    <t>Monika</t>
  </si>
  <si>
    <t>Professional</t>
  </si>
  <si>
    <t>Jyoti</t>
  </si>
  <si>
    <t>Rani</t>
  </si>
  <si>
    <t>Insurance</t>
  </si>
  <si>
    <t>Pretham</t>
  </si>
  <si>
    <t>Savings</t>
  </si>
  <si>
    <t>Rakhi</t>
  </si>
  <si>
    <t>Bobby</t>
  </si>
  <si>
    <t>Mangesh</t>
  </si>
  <si>
    <t>Jayesh</t>
  </si>
  <si>
    <t>Raju</t>
  </si>
  <si>
    <t>Fatima</t>
  </si>
  <si>
    <t>Bhavya</t>
  </si>
  <si>
    <t>Manisha</t>
  </si>
  <si>
    <t>Jyothsna</t>
  </si>
  <si>
    <t>Haridas</t>
  </si>
  <si>
    <t>Deepa</t>
  </si>
  <si>
    <t>Hiten</t>
  </si>
  <si>
    <t>Gauri</t>
  </si>
  <si>
    <t>Parvati</t>
  </si>
  <si>
    <t>Pallavi</t>
  </si>
  <si>
    <t>Om</t>
  </si>
  <si>
    <t>Kamal</t>
  </si>
  <si>
    <t>Purab</t>
  </si>
  <si>
    <t>Moksha</t>
  </si>
  <si>
    <t>Anurag</t>
  </si>
  <si>
    <t>Abhay</t>
  </si>
  <si>
    <t>Gautham</t>
  </si>
  <si>
    <t>Ansh</t>
  </si>
  <si>
    <t>Ravi</t>
  </si>
  <si>
    <t>Naved</t>
  </si>
  <si>
    <t>Sort the above table according to the list give below :</t>
  </si>
  <si>
    <t>Product</t>
  </si>
  <si>
    <t>Month</t>
  </si>
  <si>
    <t>Pens</t>
  </si>
  <si>
    <t>January</t>
  </si>
  <si>
    <t>Pencils</t>
  </si>
  <si>
    <t>February</t>
  </si>
  <si>
    <t>Paper</t>
  </si>
  <si>
    <t>March</t>
  </si>
  <si>
    <t>April</t>
  </si>
  <si>
    <t>May</t>
  </si>
  <si>
    <t>June</t>
  </si>
  <si>
    <t>July</t>
  </si>
  <si>
    <t>August</t>
  </si>
  <si>
    <t>September</t>
  </si>
  <si>
    <t>October</t>
  </si>
  <si>
    <t>Sort Table on category given below</t>
  </si>
  <si>
    <t>Sort table on Method given Below</t>
  </si>
  <si>
    <t>Column Sorting</t>
  </si>
  <si>
    <t>company</t>
  </si>
  <si>
    <t>Net Profit</t>
  </si>
  <si>
    <t>EPS</t>
  </si>
  <si>
    <t>A</t>
  </si>
  <si>
    <t>B</t>
  </si>
  <si>
    <t>C</t>
  </si>
  <si>
    <t>D</t>
  </si>
  <si>
    <t>E</t>
  </si>
  <si>
    <t>Present the data shown above in the following format</t>
  </si>
  <si>
    <t>Country</t>
  </si>
  <si>
    <t>Salesperson</t>
  </si>
  <si>
    <t>Order Date</t>
  </si>
  <si>
    <t>OrderID</t>
  </si>
  <si>
    <t>Order Amount</t>
  </si>
  <si>
    <t>UK</t>
  </si>
  <si>
    <t>Buchanan</t>
  </si>
  <si>
    <t>Suyama</t>
  </si>
  <si>
    <t>USA</t>
  </si>
  <si>
    <t>Peacock</t>
  </si>
  <si>
    <t>Leverling</t>
  </si>
  <si>
    <t>Dodsworth</t>
  </si>
  <si>
    <t>Davolio</t>
  </si>
  <si>
    <t>Callahan</t>
  </si>
  <si>
    <t>Fuller</t>
  </si>
  <si>
    <t>King</t>
  </si>
  <si>
    <t>Parties</t>
  </si>
  <si>
    <t xml:space="preserve">Seats </t>
  </si>
  <si>
    <t>ABD</t>
  </si>
  <si>
    <t>SDD</t>
  </si>
  <si>
    <t>JHH</t>
  </si>
  <si>
    <t>Car 1</t>
  </si>
  <si>
    <t>Car2</t>
  </si>
  <si>
    <t>X</t>
  </si>
  <si>
    <t>T</t>
  </si>
  <si>
    <t>(m)</t>
  </si>
  <si>
    <t>(s)</t>
  </si>
  <si>
    <t>Poistion, X (s)</t>
  </si>
  <si>
    <t>Time, t (s)</t>
  </si>
  <si>
    <t>qrt1</t>
  </si>
  <si>
    <t>qrt2</t>
  </si>
  <si>
    <t>qrt3</t>
  </si>
  <si>
    <t>qrt4</t>
  </si>
  <si>
    <t>Percentage</t>
  </si>
  <si>
    <t>Syrup Production</t>
  </si>
  <si>
    <t>Maple Tree</t>
  </si>
  <si>
    <t>Diameter</t>
  </si>
  <si>
    <t>Taps</t>
  </si>
  <si>
    <t>Black</t>
  </si>
  <si>
    <t>Silver</t>
  </si>
  <si>
    <t>Sugar</t>
  </si>
  <si>
    <t>Use Database functions to furnish the details</t>
  </si>
  <si>
    <t xml:space="preserve">1. Total Diameter for  Black trees age greater than 100 </t>
  </si>
  <si>
    <t>2.  Number of sugar and silver  trees with a diameter more than 20</t>
  </si>
  <si>
    <t>3.  Maximum production between sugar and silver trees age over 100 years</t>
  </si>
  <si>
    <t>6.  Minimum no. of taps for all trees age ranging between 90 and 150</t>
  </si>
  <si>
    <t>List1</t>
  </si>
  <si>
    <t>Eric</t>
  </si>
  <si>
    <t>Ana</t>
  </si>
  <si>
    <t>Stephan</t>
  </si>
  <si>
    <t>Steps</t>
  </si>
  <si>
    <t>1]</t>
  </si>
  <si>
    <t>Create three tables</t>
  </si>
  <si>
    <t>Income Tax</t>
  </si>
  <si>
    <t>2]</t>
  </si>
  <si>
    <t>Keep cell in the first table  (List1)</t>
  </si>
  <si>
    <t>Social Security</t>
  </si>
  <si>
    <t xml:space="preserve">3] </t>
  </si>
  <si>
    <t>Press Ctrl Shift *</t>
  </si>
  <si>
    <t>401K</t>
  </si>
  <si>
    <t xml:space="preserve">4] </t>
  </si>
  <si>
    <t>Goto Insert - Name- Define</t>
  </si>
  <si>
    <t xml:space="preserve">5] </t>
  </si>
  <si>
    <t>Define Name as List1</t>
  </si>
  <si>
    <t>List2</t>
  </si>
  <si>
    <t>John</t>
  </si>
  <si>
    <t>6]</t>
  </si>
  <si>
    <t>Repeat the step 2,3,4,5 for 2 other table (List1, List2)</t>
  </si>
  <si>
    <t>7]</t>
  </si>
  <si>
    <t>Goto a blank sheet</t>
  </si>
  <si>
    <t>8]</t>
  </si>
  <si>
    <t xml:space="preserve">Goto Data - Consolidate </t>
  </si>
  <si>
    <t>9]</t>
  </si>
  <si>
    <t>Add the name defined List1,List2,List3 in references</t>
  </si>
  <si>
    <t>Other Deduction</t>
  </si>
  <si>
    <t>10]</t>
  </si>
  <si>
    <t>Select top Raw and Left Column</t>
  </si>
  <si>
    <t>11]</t>
  </si>
  <si>
    <t>Click on Ok</t>
  </si>
  <si>
    <t>List3</t>
  </si>
  <si>
    <t>Stephen</t>
  </si>
  <si>
    <t>CITY</t>
  </si>
  <si>
    <t>Clearwater</t>
  </si>
  <si>
    <t>Daytona Beach</t>
  </si>
  <si>
    <t>Ft. Lauderdale</t>
  </si>
  <si>
    <t>Gainesville</t>
  </si>
  <si>
    <t>Jacksonville</t>
  </si>
  <si>
    <t>Key Largo</t>
  </si>
  <si>
    <t>Miami</t>
  </si>
  <si>
    <t>Orlando</t>
  </si>
  <si>
    <t>Sarasota</t>
  </si>
  <si>
    <t>Tampa</t>
  </si>
  <si>
    <t>Given below is the distance table between two cities.</t>
  </si>
  <si>
    <t>City Code</t>
  </si>
  <si>
    <t>Write a Vlookup to Get distance b/w. the following cities and Orlando</t>
  </si>
  <si>
    <t>City</t>
  </si>
  <si>
    <t>Write a Vlookup to Get distance b/w. the following city codes  and Orlando</t>
  </si>
  <si>
    <t>City code</t>
  </si>
  <si>
    <t>Sl.no</t>
  </si>
  <si>
    <t>VLOOKUP</t>
  </si>
  <si>
    <t>NAME</t>
  </si>
  <si>
    <t>AGE</t>
  </si>
  <si>
    <t>HLOOKUP</t>
  </si>
  <si>
    <t>Employee Details Form</t>
  </si>
  <si>
    <t>Employee Code</t>
  </si>
  <si>
    <t>Employee Name</t>
  </si>
  <si>
    <t>SSN Number</t>
  </si>
  <si>
    <t>Start Date</t>
  </si>
  <si>
    <t>S044</t>
  </si>
  <si>
    <t>Zachary</t>
  </si>
  <si>
    <t>Taylor</t>
  </si>
  <si>
    <t>856-85-6910</t>
  </si>
  <si>
    <t>S049</t>
  </si>
  <si>
    <t>Mark</t>
  </si>
  <si>
    <t>Fulkerson</t>
  </si>
  <si>
    <t>133-30-3861</t>
  </si>
  <si>
    <t>S054</t>
  </si>
  <si>
    <t>William</t>
  </si>
  <si>
    <t>Tate</t>
  </si>
  <si>
    <t>189-85-4910</t>
  </si>
  <si>
    <t>S059</t>
  </si>
  <si>
    <t>Debbie</t>
  </si>
  <si>
    <t>Marks</t>
  </si>
  <si>
    <t>421-40-2831</t>
  </si>
  <si>
    <t>S064</t>
  </si>
  <si>
    <t>785-48-2491</t>
  </si>
  <si>
    <t>S069</t>
  </si>
  <si>
    <t>799-74-8097</t>
  </si>
  <si>
    <t>S073</t>
  </si>
  <si>
    <t>Kiln</t>
  </si>
  <si>
    <t>856-29-8586</t>
  </si>
  <si>
    <t>S077</t>
  </si>
  <si>
    <t>Pecks</t>
  </si>
  <si>
    <t>076-10-3383</t>
  </si>
  <si>
    <t>S081</t>
  </si>
  <si>
    <t>Carroll</t>
  </si>
  <si>
    <t>784-23-7193</t>
  </si>
  <si>
    <t>S085</t>
  </si>
  <si>
    <t>043-27-6267</t>
  </si>
  <si>
    <t>S089</t>
  </si>
  <si>
    <t>Aiden</t>
  </si>
  <si>
    <t>213-71-4547</t>
  </si>
  <si>
    <t>S093</t>
  </si>
  <si>
    <t>Joe</t>
  </si>
  <si>
    <t>058-49-1739</t>
  </si>
  <si>
    <t>S097</t>
  </si>
  <si>
    <t>785-48-2931</t>
  </si>
  <si>
    <t>S101</t>
  </si>
  <si>
    <t>631-38-3711</t>
  </si>
  <si>
    <t>S105</t>
  </si>
  <si>
    <t>816-17-7191</t>
  </si>
  <si>
    <t>S045</t>
  </si>
  <si>
    <t>Tina</t>
  </si>
  <si>
    <t>Adams</t>
  </si>
  <si>
    <t>591-61-8906</t>
  </si>
  <si>
    <t>S050</t>
  </si>
  <si>
    <t>Kaylen</t>
  </si>
  <si>
    <t>Knapp</t>
  </si>
  <si>
    <t>639-39-3139</t>
  </si>
  <si>
    <t>S055</t>
  </si>
  <si>
    <t>Spencer</t>
  </si>
  <si>
    <t>Morgan</t>
  </si>
  <si>
    <t>389-10-7124</t>
  </si>
  <si>
    <t>S060</t>
  </si>
  <si>
    <t>Denise</t>
  </si>
  <si>
    <t>729-49-1739</t>
  </si>
  <si>
    <t>S065</t>
  </si>
  <si>
    <t>720-92-7216</t>
  </si>
  <si>
    <t>S070</t>
  </si>
  <si>
    <t>336-68-4267</t>
  </si>
  <si>
    <t>S074</t>
  </si>
  <si>
    <t>291-73-8906</t>
  </si>
  <si>
    <t>S078</t>
  </si>
  <si>
    <t>027-76-8856</t>
  </si>
  <si>
    <t>S082</t>
  </si>
  <si>
    <t>022-38-3389</t>
  </si>
  <si>
    <t>S086</t>
  </si>
  <si>
    <t>712-35-4005</t>
  </si>
  <si>
    <t>S090</t>
  </si>
  <si>
    <t>175-21-4107</t>
  </si>
  <si>
    <t>S094</t>
  </si>
  <si>
    <t>Carla</t>
  </si>
  <si>
    <t>019-26-9428</t>
  </si>
  <si>
    <t>S098</t>
  </si>
  <si>
    <t>724-92-8094</t>
  </si>
  <si>
    <t>S102</t>
  </si>
  <si>
    <t>501-16-1748</t>
  </si>
  <si>
    <t>S106</t>
  </si>
  <si>
    <t>Perry</t>
  </si>
  <si>
    <t>790-70-5719</t>
  </si>
  <si>
    <t>S200</t>
  </si>
  <si>
    <t>882-17-3314</t>
  </si>
  <si>
    <t>S043</t>
  </si>
  <si>
    <t>Jessica</t>
  </si>
  <si>
    <t>391-71-3710</t>
  </si>
  <si>
    <t>S048</t>
  </si>
  <si>
    <t>Luke</t>
  </si>
  <si>
    <t>Linden</t>
  </si>
  <si>
    <t>784-50-2831</t>
  </si>
  <si>
    <t>S053</t>
  </si>
  <si>
    <t>712-35-8120</t>
  </si>
  <si>
    <t>S058</t>
  </si>
  <si>
    <t>212-21-2121</t>
  </si>
  <si>
    <t>S063</t>
  </si>
  <si>
    <t>719-20-4792</t>
  </si>
  <si>
    <t>S068</t>
  </si>
  <si>
    <t>816-17-3314</t>
  </si>
  <si>
    <t>S072</t>
  </si>
  <si>
    <t>Hope</t>
  </si>
  <si>
    <t>519-98-7549</t>
  </si>
  <si>
    <t>S076</t>
  </si>
  <si>
    <t>Dungen</t>
  </si>
  <si>
    <t>986-03-5705</t>
  </si>
  <si>
    <t>S080</t>
  </si>
  <si>
    <t>785-87-4619</t>
  </si>
  <si>
    <t>S084</t>
  </si>
  <si>
    <t>032-20-1728</t>
  </si>
  <si>
    <t>S088</t>
  </si>
  <si>
    <t>349-10-2721</t>
  </si>
  <si>
    <t>S092</t>
  </si>
  <si>
    <t>Minnie</t>
  </si>
  <si>
    <t>421-39-2830</t>
  </si>
  <si>
    <t>S096</t>
  </si>
  <si>
    <t>076-20-4792</t>
  </si>
  <si>
    <t>S100</t>
  </si>
  <si>
    <t>819-27-3940</t>
  </si>
  <si>
    <t>S104</t>
  </si>
  <si>
    <t>012-35-2971</t>
  </si>
  <si>
    <t>S041</t>
  </si>
  <si>
    <t>Jacob</t>
  </si>
  <si>
    <t>Schmidt</t>
  </si>
  <si>
    <t>336-68-6293</t>
  </si>
  <si>
    <t>S046</t>
  </si>
  <si>
    <t>Jackie</t>
  </si>
  <si>
    <t>293-71-9578</t>
  </si>
  <si>
    <t>S051</t>
  </si>
  <si>
    <t>Motts</t>
  </si>
  <si>
    <t>342-49-1722</t>
  </si>
  <si>
    <t>S056</t>
  </si>
  <si>
    <t>213-82-1947</t>
  </si>
  <si>
    <t>S061</t>
  </si>
  <si>
    <t>519-49-6913</t>
  </si>
  <si>
    <t>S066</t>
  </si>
  <si>
    <t>381-62-8371</t>
  </si>
  <si>
    <t>S071</t>
  </si>
  <si>
    <t>312-71-3818</t>
  </si>
  <si>
    <t>S075</t>
  </si>
  <si>
    <t>591-58-9578</t>
  </si>
  <si>
    <t>S079</t>
  </si>
  <si>
    <t>476-45-9932</t>
  </si>
  <si>
    <t>S083</t>
  </si>
  <si>
    <t>Light</t>
  </si>
  <si>
    <t>631-16-3178</t>
  </si>
  <si>
    <t>S087</t>
  </si>
  <si>
    <t>089-85-3313</t>
  </si>
  <si>
    <t>S091</t>
  </si>
  <si>
    <t>212-19-2232</t>
  </si>
  <si>
    <t>S095</t>
  </si>
  <si>
    <t>028-62-6529</t>
  </si>
  <si>
    <t>S099</t>
  </si>
  <si>
    <t>080-62-8371</t>
  </si>
  <si>
    <t>S103</t>
  </si>
  <si>
    <t>340-27-2839</t>
  </si>
  <si>
    <t>S107</t>
  </si>
  <si>
    <t>Thompson</t>
  </si>
  <si>
    <t>336-60-6293</t>
  </si>
  <si>
    <t>S108</t>
  </si>
  <si>
    <t>312-43-5291</t>
  </si>
  <si>
    <t>S117</t>
  </si>
  <si>
    <t>342-49-1758</t>
  </si>
  <si>
    <t>S126</t>
  </si>
  <si>
    <t>729-49-1742</t>
  </si>
  <si>
    <t>S134</t>
  </si>
  <si>
    <t>816-17-8295</t>
  </si>
  <si>
    <t>S142</t>
  </si>
  <si>
    <t>986-07-8259</t>
  </si>
  <si>
    <t>S150</t>
  </si>
  <si>
    <t>045-20-1728</t>
  </si>
  <si>
    <t>S158</t>
  </si>
  <si>
    <t>421-72-9230</t>
  </si>
  <si>
    <t>S167</t>
  </si>
  <si>
    <t>361-20-3941</t>
  </si>
  <si>
    <t>S175</t>
  </si>
  <si>
    <t>391-39-3710</t>
  </si>
  <si>
    <t>S183</t>
  </si>
  <si>
    <t>342-49-6139</t>
  </si>
  <si>
    <t>S191</t>
  </si>
  <si>
    <t>421-71-2831</t>
  </si>
  <si>
    <t>S112</t>
  </si>
  <si>
    <t>Gregory</t>
  </si>
  <si>
    <t>290-71-9578</t>
  </si>
  <si>
    <t>S121</t>
  </si>
  <si>
    <t>389-58-7124</t>
  </si>
  <si>
    <t>S130</t>
  </si>
  <si>
    <t>783-48-2491</t>
  </si>
  <si>
    <t>S138</t>
  </si>
  <si>
    <t>534-98-7820</t>
  </si>
  <si>
    <t>S146</t>
  </si>
  <si>
    <t>785-87-1947</t>
  </si>
  <si>
    <t>S154</t>
  </si>
  <si>
    <t>983-10-2721</t>
  </si>
  <si>
    <t>S162</t>
  </si>
  <si>
    <t>476-82-4792</t>
  </si>
  <si>
    <t>S171</t>
  </si>
  <si>
    <t>216-17-8291</t>
  </si>
  <si>
    <t>S179</t>
  </si>
  <si>
    <t>729-51-5193</t>
  </si>
  <si>
    <t>S187</t>
  </si>
  <si>
    <t>389-86-7124</t>
  </si>
  <si>
    <t>S195</t>
  </si>
  <si>
    <t>719-74-4792</t>
  </si>
  <si>
    <t>S109</t>
  </si>
  <si>
    <t>391-71-3712</t>
  </si>
  <si>
    <t>S114</t>
  </si>
  <si>
    <t>784-56-2831</t>
  </si>
  <si>
    <t>S118</t>
  </si>
  <si>
    <t>343-71-5193</t>
  </si>
  <si>
    <t>S123</t>
  </si>
  <si>
    <t>172-38-3910</t>
  </si>
  <si>
    <t>S127</t>
  </si>
  <si>
    <t>519-49-8203</t>
  </si>
  <si>
    <t>S132</t>
  </si>
  <si>
    <t>381-62-8351</t>
  </si>
  <si>
    <t>S135</t>
  </si>
  <si>
    <t>099-70-8097</t>
  </si>
  <si>
    <t>S140</t>
  </si>
  <si>
    <t>381-78-8906</t>
  </si>
  <si>
    <t>S143</t>
  </si>
  <si>
    <t>376-61-3383</t>
  </si>
  <si>
    <t>S148</t>
  </si>
  <si>
    <t>931-30-3389</t>
  </si>
  <si>
    <t>S151</t>
  </si>
  <si>
    <t>343-27-7193</t>
  </si>
  <si>
    <t>S156</t>
  </si>
  <si>
    <t>172-21-4817</t>
  </si>
  <si>
    <t>S159</t>
  </si>
  <si>
    <t>025-49-1739</t>
  </si>
  <si>
    <t>S164</t>
  </si>
  <si>
    <t>720-92-9138</t>
  </si>
  <si>
    <t>S168</t>
  </si>
  <si>
    <t>562-17-1748</t>
  </si>
  <si>
    <t>S173</t>
  </si>
  <si>
    <t>335-68-6293</t>
  </si>
  <si>
    <t>S176</t>
  </si>
  <si>
    <t>856-93-6910</t>
  </si>
  <si>
    <t>S181</t>
  </si>
  <si>
    <t>295-49-3861</t>
  </si>
  <si>
    <t>S184</t>
  </si>
  <si>
    <t>343-47-5193</t>
  </si>
  <si>
    <t>S189</t>
  </si>
  <si>
    <t>172-38-6293</t>
  </si>
  <si>
    <t>S192</t>
  </si>
  <si>
    <t>927-49-1739</t>
  </si>
  <si>
    <t>S197</t>
  </si>
  <si>
    <t>072-92-7216</t>
  </si>
  <si>
    <t>S042</t>
  </si>
  <si>
    <t>Jennifer</t>
  </si>
  <si>
    <t>312-41-5291</t>
  </si>
  <si>
    <t>S047</t>
  </si>
  <si>
    <t>Samuel</t>
  </si>
  <si>
    <t>785-87-5193</t>
  </si>
  <si>
    <t>S052</t>
  </si>
  <si>
    <t>343-27-5193</t>
  </si>
  <si>
    <t>S057</t>
  </si>
  <si>
    <t>172-38-4107</t>
  </si>
  <si>
    <t>S062</t>
  </si>
  <si>
    <t>Thomson</t>
  </si>
  <si>
    <t>628-71-8341</t>
  </si>
  <si>
    <t>S067</t>
  </si>
  <si>
    <t>391-30-3940</t>
  </si>
  <si>
    <t>S116</t>
  </si>
  <si>
    <t>630-39-3139</t>
  </si>
  <si>
    <t>S125</t>
  </si>
  <si>
    <t>421-61-2831</t>
  </si>
  <si>
    <t>S166</t>
  </si>
  <si>
    <t>331-30-3940</t>
  </si>
  <si>
    <t>S199</t>
  </si>
  <si>
    <t>391-93-3940</t>
  </si>
  <si>
    <t>S111</t>
  </si>
  <si>
    <t>591-37-8906</t>
  </si>
  <si>
    <t>S120</t>
  </si>
  <si>
    <t>172-85-4910</t>
  </si>
  <si>
    <t>S129</t>
  </si>
  <si>
    <t>719-24-4792</t>
  </si>
  <si>
    <t>S137</t>
  </si>
  <si>
    <t>312-82-3816</t>
  </si>
  <si>
    <t>S145</t>
  </si>
  <si>
    <t>476-71-9932</t>
  </si>
  <si>
    <t>S153</t>
  </si>
  <si>
    <t>198-85-3313</t>
  </si>
  <si>
    <t>S161</t>
  </si>
  <si>
    <t>628-82-6529</t>
  </si>
  <si>
    <t>S170</t>
  </si>
  <si>
    <t>712-85-2971</t>
  </si>
  <si>
    <t>S178</t>
  </si>
  <si>
    <t>293-87-9578</t>
  </si>
  <si>
    <t>S186</t>
  </si>
  <si>
    <t>981-85-4910</t>
  </si>
  <si>
    <t>S194</t>
  </si>
  <si>
    <t>826-71-8341</t>
  </si>
  <si>
    <t>S110</t>
  </si>
  <si>
    <t>806-85-6910</t>
  </si>
  <si>
    <t>S115</t>
  </si>
  <si>
    <t>133-27-3861</t>
  </si>
  <si>
    <t>S119</t>
  </si>
  <si>
    <t>712-35-8719</t>
  </si>
  <si>
    <t>S124</t>
  </si>
  <si>
    <t>491-57-2121</t>
  </si>
  <si>
    <t>S128</t>
  </si>
  <si>
    <t>608-71-8341</t>
  </si>
  <si>
    <t>S133</t>
  </si>
  <si>
    <t>391-82-3940</t>
  </si>
  <si>
    <t>S136</t>
  </si>
  <si>
    <t>336-82-4467</t>
  </si>
  <si>
    <t>S141</t>
  </si>
  <si>
    <t>654-73-9578</t>
  </si>
  <si>
    <t>S144</t>
  </si>
  <si>
    <t>924-76-8856</t>
  </si>
  <si>
    <t>S149</t>
  </si>
  <si>
    <t>631-82-3178</t>
  </si>
  <si>
    <t>S152</t>
  </si>
  <si>
    <t>721-35-4665</t>
  </si>
  <si>
    <t>S157</t>
  </si>
  <si>
    <t>926-21-7230</t>
  </si>
  <si>
    <t>S160</t>
  </si>
  <si>
    <t>519-71-9428</t>
  </si>
  <si>
    <t>S165</t>
  </si>
  <si>
    <t>847-62-8371</t>
  </si>
  <si>
    <t>S169</t>
  </si>
  <si>
    <t>343-27-2840</t>
  </si>
  <si>
    <t>S174</t>
  </si>
  <si>
    <t>316-48-5291</t>
  </si>
  <si>
    <t>S177</t>
  </si>
  <si>
    <t>591-62-8906</t>
  </si>
  <si>
    <t>S182</t>
  </si>
  <si>
    <t>639-42-3139</t>
  </si>
  <si>
    <t>S185</t>
  </si>
  <si>
    <t>712-61-8120</t>
  </si>
  <si>
    <t>S190</t>
  </si>
  <si>
    <t>613-61-9247</t>
  </si>
  <si>
    <t>S193</t>
  </si>
  <si>
    <t>519-72-6913</t>
  </si>
  <si>
    <t>S198</t>
  </si>
  <si>
    <t>381-78-8371</t>
  </si>
  <si>
    <t>S113</t>
  </si>
  <si>
    <t>785-87-5171</t>
  </si>
  <si>
    <t>S122</t>
  </si>
  <si>
    <t>282-82-1947</t>
  </si>
  <si>
    <t>S131</t>
  </si>
  <si>
    <t>720-92-7336</t>
  </si>
  <si>
    <t>S139</t>
  </si>
  <si>
    <t>027-85-8586</t>
  </si>
  <si>
    <t>S147</t>
  </si>
  <si>
    <t>Jeffrey</t>
  </si>
  <si>
    <t>784-82-8094</t>
  </si>
  <si>
    <t>S155</t>
  </si>
  <si>
    <t>213-59-4547</t>
  </si>
  <si>
    <t>S163</t>
  </si>
  <si>
    <t>785-48-0268</t>
  </si>
  <si>
    <t>S172</t>
  </si>
  <si>
    <t>794-70-5719</t>
  </si>
  <si>
    <t>S180</t>
  </si>
  <si>
    <t>784-75-2831</t>
  </si>
  <si>
    <t>S188</t>
  </si>
  <si>
    <t>312-82-1947</t>
  </si>
  <si>
    <t>S196</t>
  </si>
  <si>
    <t>785-51-2491</t>
  </si>
  <si>
    <t>CALCULATING ESTIMATES</t>
  </si>
  <si>
    <t>You have received an enquiry for the supply of open storage tanks of one metre diameter.</t>
  </si>
  <si>
    <t>You have to estimate the cost and prepare quotations with the details given below.</t>
  </si>
  <si>
    <t>Consider the Table given below:</t>
  </si>
  <si>
    <t>Drawing no: AAB/PROJ/PL2/EQP3/ASS1</t>
  </si>
  <si>
    <t>Material requirement for the tank of one metre diameter:</t>
  </si>
  <si>
    <t>SLNO</t>
  </si>
  <si>
    <t>ITEM/MATERIAL</t>
  </si>
  <si>
    <t>Wt</t>
  </si>
  <si>
    <t>Wastage allowance</t>
  </si>
  <si>
    <t>Total wt.</t>
  </si>
  <si>
    <t>COST</t>
  </si>
  <si>
    <t>(kg)</t>
  </si>
  <si>
    <t>ms sheet 4mm</t>
  </si>
  <si>
    <t>ms p1 6 mm</t>
  </si>
  <si>
    <t>ms p1 10mm</t>
  </si>
  <si>
    <t>TOTAL MATERIAL COST</t>
  </si>
  <si>
    <t>Material cost@ Rs.20/kg.</t>
  </si>
  <si>
    <t>QUESTION A</t>
  </si>
  <si>
    <t>1.Calculate wastage at 10% on the relevant weights for each material/ITEM and enter it in the WASTAGE ALLOWANCE COLUMN</t>
  </si>
  <si>
    <t>2.Calculate total weight by adding weight and wastage allowance for each material/ITEM in the TOTAL WEIGHT COLUMN.</t>
  </si>
  <si>
    <t>4.Calculate the TOTAL MATERIAL COST FOR ALL THE ITEMS/MATERIALS</t>
  </si>
  <si>
    <t>QUESTION B</t>
  </si>
  <si>
    <t>1.Calculate the following:(PRINT RESULTS IN THE SHADED GREEN AREAS)</t>
  </si>
  <si>
    <t>CONVERSION COST</t>
  </si>
  <si>
    <r>
      <t>a.</t>
    </r>
    <r>
      <rPr>
        <b/>
        <i/>
        <sz val="10"/>
        <color indexed="18"/>
        <rFont val="Arial"/>
        <family val="2"/>
      </rPr>
      <t>Shell Rolling Cost</t>
    </r>
  </si>
  <si>
    <t>=(TOTAL WT. OF ITEM 1 * Rs 3/kg)</t>
  </si>
  <si>
    <t>b.LEG CUTTING/EDGE PREPARATION/WELDING COST</t>
  </si>
  <si>
    <t>=(TOTAL WT. OF ITEM 2,3,4 * Rs 3/kg)</t>
  </si>
  <si>
    <t>c.WELDING COST:</t>
  </si>
  <si>
    <t>8 MAN HOURS* Rs 25/hr</t>
  </si>
  <si>
    <t>d.DRILLING/ASSEMBLY/PAINTING</t>
  </si>
  <si>
    <t>TOTAL CONVERSION COST</t>
  </si>
  <si>
    <t>QUESTION C</t>
  </si>
  <si>
    <t>BOUGHT OUT COMPONENTS</t>
  </si>
  <si>
    <t>1.VALVE</t>
  </si>
  <si>
    <t>=4* Rs 100</t>
  </si>
  <si>
    <t>2.LEVEL GAUGE</t>
  </si>
  <si>
    <t>=4* Rs 1000</t>
  </si>
  <si>
    <t>TOTAL BOUGHT OUT COMPONENTS</t>
  </si>
  <si>
    <t>QUESTION D</t>
  </si>
  <si>
    <t>CONSOLIDATION</t>
  </si>
  <si>
    <t>RAW MATERIAL COST</t>
  </si>
  <si>
    <t>(PRINT TOTAL MATERIAL COST VALUE FROM QUESTION A USING PASTE SPECIAL)</t>
  </si>
  <si>
    <t>LABOUR CHARGES</t>
  </si>
  <si>
    <t>(PRINT TOTAL CONVERSION COST VALUE FROM QUESTION B USING PASTE SPECIAL)</t>
  </si>
  <si>
    <t>(PRINT TOTAL BOUGHT OUT COST VALUE FROM QUESTION C USING PASTE SPECIAL)</t>
  </si>
  <si>
    <t>CONSOLIDATED TOTAL</t>
  </si>
  <si>
    <t>=RAW MATERIAL COST+LABOUR CHARGES+BOUGHT OUT COMPONENTS</t>
  </si>
  <si>
    <t>QUESTION E</t>
  </si>
  <si>
    <t>Calculate the following:</t>
  </si>
  <si>
    <t>ADMIN</t>
  </si>
  <si>
    <t>=30% * CONSOLIDATED TOTAL</t>
  </si>
  <si>
    <t>COMMISSION</t>
  </si>
  <si>
    <t>=5% * CONSOLIDATED TOTAL</t>
  </si>
  <si>
    <t>NEGOTIATION MARGIN</t>
  </si>
  <si>
    <t>=10% * CONSOLIDATED TOTAL</t>
  </si>
  <si>
    <t>TOTAL QUOTE</t>
  </si>
  <si>
    <t>=ADMIN+COMMISION+NEGOTIATION+CONSOLIDATED TOTAL</t>
  </si>
  <si>
    <t>age</t>
  </si>
  <si>
    <t>rating</t>
  </si>
  <si>
    <t>Practice 1</t>
  </si>
  <si>
    <t>Derive Functions for the following Queries:</t>
  </si>
  <si>
    <t>1.  Total Earnings for South Region</t>
  </si>
  <si>
    <t>2.  Average ratings for all Accounts department employees only</t>
  </si>
  <si>
    <t>3.  Number of employees who have scored more than 8 ratings</t>
  </si>
  <si>
    <t>4.  Average age of all employees except for South Region</t>
  </si>
  <si>
    <t>5.  total earnings for  all employees except Sales department</t>
  </si>
  <si>
    <t>6. Number of employees from Ease region</t>
  </si>
  <si>
    <t>Practice 2</t>
  </si>
  <si>
    <t>1.  Total earnings for South Human Resources only</t>
  </si>
  <si>
    <t>2.  Average age of all marketting employees from South Region</t>
  </si>
  <si>
    <t>3.  Total earnings of all adminstrators of all region except East</t>
  </si>
  <si>
    <t>4.  Total number of employees above the age of 35 who have a rating greater than 7</t>
  </si>
  <si>
    <t>5.   Total Number of employees from sales department who do not have  rating above 5</t>
  </si>
  <si>
    <t>Using SUMIF,evaluate the following:</t>
  </si>
  <si>
    <t>InvoiceNum</t>
  </si>
  <si>
    <t>Office</t>
  </si>
  <si>
    <t>Amount</t>
  </si>
  <si>
    <t>DateDue</t>
  </si>
  <si>
    <t>Today</t>
  </si>
  <si>
    <t>Difference</t>
  </si>
  <si>
    <t>AG-0145</t>
  </si>
  <si>
    <t>Oregon</t>
  </si>
  <si>
    <t>AG-0189</t>
  </si>
  <si>
    <t>California</t>
  </si>
  <si>
    <t>AG-0220</t>
  </si>
  <si>
    <t>Washington</t>
  </si>
  <si>
    <t>AG-0310</t>
  </si>
  <si>
    <t>AG-0355</t>
  </si>
  <si>
    <t>AG-0409</t>
  </si>
  <si>
    <t>AG-0581</t>
  </si>
  <si>
    <t>AG-0600</t>
  </si>
  <si>
    <t>AG-0602</t>
  </si>
  <si>
    <t>AG-0633</t>
  </si>
  <si>
    <t>TOTAL</t>
  </si>
  <si>
    <r>
      <t xml:space="preserve">Total </t>
    </r>
    <r>
      <rPr>
        <sz val="10"/>
        <color indexed="10"/>
        <rFont val="Arial"/>
        <family val="2"/>
      </rPr>
      <t xml:space="preserve">no of days </t>
    </r>
    <r>
      <rPr>
        <sz val="11"/>
        <color theme="1"/>
        <rFont val="Calibri"/>
        <family val="2"/>
        <scheme val="minor"/>
      </rPr>
      <t>past due days</t>
    </r>
  </si>
  <si>
    <r>
      <t xml:space="preserve">Total amount past due </t>
    </r>
    <r>
      <rPr>
        <sz val="10"/>
        <color indexed="10"/>
        <rFont val="Arial"/>
        <family val="2"/>
      </rPr>
      <t>days</t>
    </r>
  </si>
  <si>
    <r>
      <t xml:space="preserve">Total </t>
    </r>
    <r>
      <rPr>
        <sz val="10"/>
        <color indexed="10"/>
        <rFont val="Arial"/>
        <family val="2"/>
      </rPr>
      <t xml:space="preserve">amount </t>
    </r>
    <r>
      <rPr>
        <sz val="11"/>
        <color theme="1"/>
        <rFont val="Calibri"/>
        <family val="2"/>
        <scheme val="minor"/>
      </rPr>
      <t>for Oregon only</t>
    </r>
  </si>
  <si>
    <r>
      <t xml:space="preserve">Total </t>
    </r>
    <r>
      <rPr>
        <sz val="10"/>
        <color indexed="10"/>
        <rFont val="Arial"/>
        <family val="2"/>
      </rPr>
      <t xml:space="preserve">amount </t>
    </r>
    <r>
      <rPr>
        <sz val="11"/>
        <color theme="1"/>
        <rFont val="Calibri"/>
        <family val="2"/>
        <scheme val="minor"/>
      </rPr>
      <t>for all except Oregon</t>
    </r>
  </si>
  <si>
    <t>Total amount with due date beyond April 30</t>
  </si>
  <si>
    <t>1.  Maximum and Minimum Order Amount for each country , sales person wise</t>
  </si>
  <si>
    <t>2.  Total number of order per country, sales person wise</t>
  </si>
  <si>
    <t>3.  Average amount for each country</t>
  </si>
  <si>
    <t>4.  Total order amount for peacock only</t>
  </si>
  <si>
    <t>5.  Who has made the maximum sales in UK</t>
  </si>
  <si>
    <t>6.  Which salesperson has made the highest sales</t>
  </si>
  <si>
    <t>7.  which country has made the more number of sales</t>
  </si>
  <si>
    <t>8. What is the total sales for each country</t>
  </si>
  <si>
    <t>1.  Total sales made by each country quarter wise</t>
  </si>
  <si>
    <t>3.  Monthly sales report of all the sales persons</t>
  </si>
  <si>
    <t>2.  Average sales of sales persons year wise</t>
  </si>
  <si>
    <t>9.  Top 2 sales persons who has made the highest sales in all countries</t>
  </si>
  <si>
    <t>Jan</t>
  </si>
  <si>
    <t>Feb</t>
  </si>
  <si>
    <t>Mar</t>
  </si>
  <si>
    <t>Chuck</t>
  </si>
  <si>
    <t>Who will win ODI 2009 ?</t>
  </si>
  <si>
    <t>Wicket Fall</t>
  </si>
  <si>
    <t>Sale By State</t>
  </si>
  <si>
    <t>Australia</t>
  </si>
  <si>
    <t>England</t>
  </si>
  <si>
    <t>Draw</t>
  </si>
  <si>
    <t>India</t>
  </si>
  <si>
    <t>Newzeland</t>
  </si>
  <si>
    <t>State</t>
  </si>
  <si>
    <t>Year 2007</t>
  </si>
  <si>
    <t>Year 2008</t>
  </si>
  <si>
    <t>Year 2009</t>
  </si>
  <si>
    <t>Kerala</t>
  </si>
  <si>
    <t>Karnataka</t>
  </si>
  <si>
    <t>Andhra</t>
  </si>
  <si>
    <t>Sales Analysis</t>
  </si>
  <si>
    <t>Tamil Nadu</t>
  </si>
  <si>
    <t>Bajaj</t>
  </si>
  <si>
    <t>Honda</t>
  </si>
  <si>
    <t>Tvs</t>
  </si>
  <si>
    <t>Revenue From Gasoline &amp; Petrol</t>
  </si>
  <si>
    <t>Temperature</t>
  </si>
  <si>
    <t>Sale - Profit</t>
  </si>
  <si>
    <t>Time</t>
  </si>
  <si>
    <t>Temp</t>
  </si>
  <si>
    <t>Predicted Temp</t>
  </si>
  <si>
    <t>Item</t>
  </si>
  <si>
    <t>Sale</t>
  </si>
  <si>
    <t>Profit</t>
  </si>
  <si>
    <t>Nokia</t>
  </si>
  <si>
    <t>Sony</t>
  </si>
  <si>
    <t>Moto</t>
  </si>
  <si>
    <t>Employee Performance</t>
  </si>
  <si>
    <t>Samsung</t>
  </si>
  <si>
    <t>Target</t>
  </si>
  <si>
    <t>Achieved</t>
  </si>
  <si>
    <t>Chart Data 1</t>
  </si>
  <si>
    <t>Chart Data 2</t>
  </si>
  <si>
    <t>Chart Data 3</t>
  </si>
  <si>
    <t>Chart Data 4</t>
  </si>
  <si>
    <t>Chart Data 5</t>
  </si>
  <si>
    <t>Chart Data 6</t>
  </si>
  <si>
    <t>Chart Data 7</t>
  </si>
  <si>
    <t xml:space="preserve">Student </t>
  </si>
  <si>
    <t>Score</t>
  </si>
  <si>
    <t>Rhea Madsen</t>
  </si>
  <si>
    <t>Jennifer Mendez</t>
  </si>
  <si>
    <t>Brett Broyles</t>
  </si>
  <si>
    <t>Shirley Smith</t>
  </si>
  <si>
    <t>John Brown</t>
  </si>
  <si>
    <t>Michael G. Welch</t>
  </si>
  <si>
    <t>Donald Tse</t>
  </si>
  <si>
    <t>Madeline Stevens</t>
  </si>
  <si>
    <t>Howard Porter</t>
  </si>
  <si>
    <t>Helen Craven</t>
  </si>
  <si>
    <t>Lillie Schultz</t>
  </si>
  <si>
    <t>Emily Li</t>
  </si>
  <si>
    <t>Michael Long</t>
  </si>
  <si>
    <t>Chris Herrman</t>
  </si>
  <si>
    <t>Marshall Sherman</t>
  </si>
  <si>
    <t>William Grindle</t>
  </si>
  <si>
    <t>Pauline Haun</t>
  </si>
  <si>
    <t>Lydia J. Evans</t>
  </si>
  <si>
    <t>James Weaver</t>
  </si>
  <si>
    <t>Barbara Billings</t>
  </si>
  <si>
    <t>William Hernandez</t>
  </si>
  <si>
    <t>Robert Griffin</t>
  </si>
  <si>
    <t>Pearl Mendez</t>
  </si>
  <si>
    <t>Kevin Trujillo</t>
  </si>
  <si>
    <t>Daniel Nelson</t>
  </si>
  <si>
    <t>Alfred Johnson</t>
  </si>
  <si>
    <t>Christopher Olszewski</t>
  </si>
  <si>
    <t>Christy Downing</t>
  </si>
  <si>
    <t>Hui Scales</t>
  </si>
  <si>
    <t>Norma Rea</t>
  </si>
  <si>
    <t>Lucinda C. Roberts</t>
  </si>
  <si>
    <t>Tommie Mosqueda</t>
  </si>
  <si>
    <t>Leon Billups</t>
  </si>
  <si>
    <t>Angela Newhouse</t>
  </si>
  <si>
    <t>George Smith</t>
  </si>
  <si>
    <t>Arthur Mack</t>
  </si>
  <si>
    <t>Jody Stewart</t>
  </si>
  <si>
    <t>Mark Veliz</t>
  </si>
  <si>
    <t>Betty Adams</t>
  </si>
  <si>
    <t>Tina Moore</t>
  </si>
  <si>
    <t>Anne Moton</t>
  </si>
  <si>
    <t>Nicole Strachan</t>
  </si>
  <si>
    <t>Carol Palazzo</t>
  </si>
  <si>
    <t>Rachel C. Vazquez</t>
  </si>
  <si>
    <t>Christopher Lindley</t>
  </si>
  <si>
    <t>Alvaro Kennedy</t>
  </si>
  <si>
    <t>Kenneth Horn</t>
  </si>
  <si>
    <t>Georgia Kim</t>
  </si>
  <si>
    <t>Penny Glasco</t>
  </si>
  <si>
    <t>Mark Jackson</t>
  </si>
  <si>
    <t>Benjamin P. Tickle</t>
  </si>
  <si>
    <t>John Curtis</t>
  </si>
  <si>
    <t>Robert Ashley</t>
  </si>
  <si>
    <t>Eric Mccoy</t>
  </si>
  <si>
    <t>Barbara Delacruz</t>
  </si>
  <si>
    <t>Paul Paredes</t>
  </si>
  <si>
    <t>Randy Haywood</t>
  </si>
  <si>
    <t>Mary Madison</t>
  </si>
  <si>
    <t>Robert Catoe</t>
  </si>
  <si>
    <t>Thomas Mitchell</t>
  </si>
  <si>
    <t>James Mccarty</t>
  </si>
  <si>
    <t>Joseph Peterson</t>
  </si>
  <si>
    <t>Mary Lockett</t>
  </si>
  <si>
    <t>Steven Scott</t>
  </si>
  <si>
    <t>Kenneth D. Farmer</t>
  </si>
  <si>
    <t>Dolores Jones</t>
  </si>
  <si>
    <t>Willie Longmire</t>
  </si>
  <si>
    <t>Susan Llamas</t>
  </si>
  <si>
    <t>Michael Price</t>
  </si>
  <si>
    <t>Christian Whiten</t>
  </si>
  <si>
    <t>Louis Colson</t>
  </si>
  <si>
    <t>Sally Crespo</t>
  </si>
  <si>
    <t>Elizabeth Kinney</t>
  </si>
  <si>
    <t>Ned Brown</t>
  </si>
  <si>
    <t>Elaine Clark</t>
  </si>
  <si>
    <t>Christy Rodriguez</t>
  </si>
  <si>
    <t>Joan Reynolds</t>
  </si>
  <si>
    <t>Brent Larrick</t>
  </si>
  <si>
    <t>David Jones</t>
  </si>
  <si>
    <t>Valeria Khan</t>
  </si>
  <si>
    <t>Courtney Lawrence</t>
  </si>
  <si>
    <t>Susan Flanders</t>
  </si>
  <si>
    <t>Bruce Dunn</t>
  </si>
  <si>
    <t>Rosemary Ruben</t>
  </si>
  <si>
    <t>Orlando Sanders</t>
  </si>
  <si>
    <t>Jane Smeltzer</t>
  </si>
  <si>
    <t>Douglas Mak</t>
  </si>
  <si>
    <t>Lynn Dare</t>
  </si>
  <si>
    <t>Felipe Blakney</t>
  </si>
  <si>
    <t>Dianne Atwood</t>
  </si>
  <si>
    <t>Lisa Small</t>
  </si>
  <si>
    <t>Liza Kirts</t>
  </si>
  <si>
    <t>Richard Medina</t>
  </si>
  <si>
    <t>Pauline George</t>
  </si>
  <si>
    <t>Cecilia Hernandez</t>
  </si>
  <si>
    <t>Kenneth Rosales</t>
  </si>
  <si>
    <t>Karl Varga</t>
  </si>
  <si>
    <t>Arthur Taylor</t>
  </si>
  <si>
    <t>Annie Koch</t>
  </si>
  <si>
    <t>Jannette Garcia</t>
  </si>
  <si>
    <t>Chastity Adams</t>
  </si>
  <si>
    <t>Les Paul</t>
  </si>
  <si>
    <t>Julie Jones</t>
  </si>
  <si>
    <t>Edward Fox</t>
  </si>
  <si>
    <t>Robert Byrd</t>
  </si>
  <si>
    <t>Dennis Johnson</t>
  </si>
  <si>
    <t>Mary Duff</t>
  </si>
  <si>
    <t>Pearlie Wilson</t>
  </si>
  <si>
    <t>Rachel Harden</t>
  </si>
  <si>
    <t>Burton Soto</t>
  </si>
  <si>
    <t>Loyce Durham</t>
  </si>
  <si>
    <t>Stacy Clark</t>
  </si>
  <si>
    <t>Betty O. Holland</t>
  </si>
  <si>
    <t>Terry Mchaney</t>
  </si>
  <si>
    <t>Joseph Moore</t>
  </si>
  <si>
    <t>Timothy Rondeau</t>
  </si>
  <si>
    <t>Jason Mathis</t>
  </si>
  <si>
    <t>Matthew Christian</t>
  </si>
  <si>
    <t>Andre Caufield</t>
  </si>
  <si>
    <t>Terry Torres</t>
  </si>
  <si>
    <t>Christopher Hernandez</t>
  </si>
  <si>
    <t>Arthur Henry</t>
  </si>
  <si>
    <t>Billy Esparza</t>
  </si>
  <si>
    <t>Rebecca J. Lewis</t>
  </si>
  <si>
    <t>Mike Rice</t>
  </si>
  <si>
    <t>Justin Milliken</t>
  </si>
  <si>
    <t>Erica Stanley</t>
  </si>
  <si>
    <t>Joseph Neil</t>
  </si>
  <si>
    <t>Kevin Leathers</t>
  </si>
  <si>
    <t>Maggie Thoman</t>
  </si>
  <si>
    <t>Jose Hallenbeck</t>
  </si>
  <si>
    <t>Rafael Atkins</t>
  </si>
  <si>
    <t>Andrew Boldt</t>
  </si>
  <si>
    <t>Susan Gutierrez</t>
  </si>
  <si>
    <t>John Bryan</t>
  </si>
  <si>
    <t>Bryan Miller</t>
  </si>
  <si>
    <t>James Kling</t>
  </si>
  <si>
    <t>Mary Stoddard</t>
  </si>
  <si>
    <t>Helen Cowherd</t>
  </si>
  <si>
    <t>Ruth Hernandez</t>
  </si>
  <si>
    <t>Brenda Williams</t>
  </si>
  <si>
    <t>Patrick Lee</t>
  </si>
  <si>
    <t>Leonard Bland</t>
  </si>
  <si>
    <t>Stephen Joyner</t>
  </si>
  <si>
    <t>Susan Feaster</t>
  </si>
  <si>
    <t>Elena Rochelle</t>
  </si>
  <si>
    <t>Martha Song</t>
  </si>
  <si>
    <t>Alberta Clark</t>
  </si>
  <si>
    <t>Jennifer Valletta</t>
  </si>
  <si>
    <t>Jessie Abramson</t>
  </si>
  <si>
    <t>Sarah Hayes</t>
  </si>
  <si>
    <t>Robert Hofer</t>
  </si>
  <si>
    <t>Jeffrey Pruett</t>
  </si>
  <si>
    <t>Franklin Stpierre</t>
  </si>
  <si>
    <t>Marvin Manzo</t>
  </si>
  <si>
    <t>Roland Angeles</t>
  </si>
  <si>
    <t>Molly Doss</t>
  </si>
  <si>
    <t>Derek Moses</t>
  </si>
  <si>
    <t>Jody Ludwig</t>
  </si>
  <si>
    <t>Clifford Ford</t>
  </si>
  <si>
    <t>Michael Shelton</t>
  </si>
  <si>
    <t>James Arnold</t>
  </si>
  <si>
    <t>Jimmy B. Marshall</t>
  </si>
  <si>
    <t>Chelsea Youngman</t>
  </si>
  <si>
    <t>Jennifer Bracero</t>
  </si>
  <si>
    <t>Betty Reyes</t>
  </si>
  <si>
    <t>David Kelly</t>
  </si>
  <si>
    <t>Michelle Z. Rowe</t>
  </si>
  <si>
    <t>Patricia Jordan</t>
  </si>
  <si>
    <t>Gary King</t>
  </si>
  <si>
    <t>Joshua S. Brown</t>
  </si>
  <si>
    <t>Linda T. Morehead</t>
  </si>
  <si>
    <t>Jennifer Bassham</t>
  </si>
  <si>
    <t>Alfred Huffman</t>
  </si>
  <si>
    <t>Jane Morgan</t>
  </si>
  <si>
    <t>Margaret Reilly</t>
  </si>
  <si>
    <t>Ernesto G. Binkley</t>
  </si>
  <si>
    <t>James R. Bernal</t>
  </si>
  <si>
    <t>Charlene Turner</t>
  </si>
  <si>
    <t>Rebecca Prince</t>
  </si>
  <si>
    <t>Bob Christie</t>
  </si>
  <si>
    <t>Scott Crites</t>
  </si>
  <si>
    <t>Naomi Rood</t>
  </si>
  <si>
    <t>Thomas Edwards</t>
  </si>
  <si>
    <t>Susan Beam</t>
  </si>
  <si>
    <t>Paul K. Brown</t>
  </si>
  <si>
    <t>Katherine Horton</t>
  </si>
  <si>
    <t>John Carroll</t>
  </si>
  <si>
    <t>Michael Baccus</t>
  </si>
  <si>
    <t>Lenore Martino</t>
  </si>
  <si>
    <t>Phillip Carlson</t>
  </si>
  <si>
    <t>Brandy Brooks</t>
  </si>
  <si>
    <t>Phyllis Lorenzen</t>
  </si>
  <si>
    <t>Mavis Brady</t>
  </si>
  <si>
    <t>Harvey Jones</t>
  </si>
  <si>
    <t>Deborah Byrd</t>
  </si>
  <si>
    <t>Sarah Keener</t>
  </si>
  <si>
    <t>Nereida Hartle</t>
  </si>
  <si>
    <t>Daryl Pollitt</t>
  </si>
  <si>
    <t>Rose Baylor</t>
  </si>
  <si>
    <t>Maria Wright</t>
  </si>
  <si>
    <t>Edward J. Wagner</t>
  </si>
  <si>
    <t>Catherine Talarico</t>
  </si>
  <si>
    <t>Sheryl Lefebre</t>
  </si>
  <si>
    <t>Chris Forrester</t>
  </si>
  <si>
    <t>Kevin H. Hernandez</t>
  </si>
  <si>
    <t>Robert Erazo</t>
  </si>
  <si>
    <t>Nora Jusino</t>
  </si>
  <si>
    <t>Autumn Pannell</t>
  </si>
  <si>
    <t>Marylin Black</t>
  </si>
  <si>
    <t>Stella Murray</t>
  </si>
  <si>
    <t>Chris Beasley</t>
  </si>
  <si>
    <t>Ramon Mcgovern</t>
  </si>
  <si>
    <t>Keith Ross</t>
  </si>
  <si>
    <t>Chris Maple</t>
  </si>
  <si>
    <t>Harold Lamar</t>
  </si>
  <si>
    <t>James Richards</t>
  </si>
  <si>
    <t>Jackie Iliff</t>
  </si>
  <si>
    <t>Junior Walker</t>
  </si>
  <si>
    <t>Richard Carr</t>
  </si>
  <si>
    <t>Alice Starks</t>
  </si>
  <si>
    <t>Min</t>
  </si>
  <si>
    <t>Max</t>
  </si>
  <si>
    <t>Grade</t>
  </si>
  <si>
    <t>Frequency</t>
  </si>
  <si>
    <t>F</t>
  </si>
  <si>
    <t>For the student database given alongside, arrive at the number of students who come under each of the grade category.</t>
  </si>
  <si>
    <t>Problem 1</t>
  </si>
  <si>
    <t>Problem 2</t>
  </si>
  <si>
    <t>Create a frequency distribution table for  frequencies ranging b/w 20 marks each (no.of students)</t>
  </si>
  <si>
    <t>Total Number of Students</t>
  </si>
  <si>
    <t>Appreared</t>
  </si>
  <si>
    <t>Absent</t>
  </si>
  <si>
    <t>Withheld</t>
  </si>
  <si>
    <t>Pass</t>
  </si>
  <si>
    <t>Count           ---&gt;</t>
  </si>
  <si>
    <t>Count Numbers</t>
  </si>
  <si>
    <t>CountA         ---&gt;</t>
  </si>
  <si>
    <t>Count Numbers &amp; Text</t>
  </si>
  <si>
    <t xml:space="preserve">CountBlank   ---&gt; </t>
  </si>
  <si>
    <t>Count Blank cells</t>
  </si>
  <si>
    <t>CountIF        ---&gt;</t>
  </si>
  <si>
    <t>Count on condition</t>
  </si>
  <si>
    <t>Principal</t>
  </si>
  <si>
    <t>Term</t>
  </si>
  <si>
    <t>Rate</t>
  </si>
  <si>
    <t>Employee Time Sheet</t>
  </si>
  <si>
    <t xml:space="preserve">Employee Name: </t>
  </si>
  <si>
    <t>Gina Davison</t>
  </si>
  <si>
    <t xml:space="preserve">Department: </t>
  </si>
  <si>
    <t>Tech Support</t>
  </si>
  <si>
    <t xml:space="preserve">Start Day: </t>
  </si>
  <si>
    <t>Weekday</t>
  </si>
  <si>
    <t>Start
Work</t>
  </si>
  <si>
    <t>Time Out
(Lunch)</t>
  </si>
  <si>
    <t>Time In
(Lunch)</t>
  </si>
  <si>
    <t>End
Work</t>
  </si>
  <si>
    <t>Total
Hours</t>
  </si>
  <si>
    <t>Weekly
Hours</t>
  </si>
  <si>
    <t>WEEKLY TOTAL</t>
  </si>
  <si>
    <t xml:space="preserve"> Total hours:</t>
  </si>
  <si>
    <t xml:space="preserve">     Regular hours:</t>
  </si>
  <si>
    <t xml:space="preserve">     Overtime hours:</t>
  </si>
  <si>
    <t>Overtime:</t>
  </si>
  <si>
    <t>3.  All distinctions should be in blue color</t>
  </si>
  <si>
    <t>slno</t>
  </si>
  <si>
    <t>empname</t>
  </si>
  <si>
    <t>dept</t>
  </si>
  <si>
    <t>desgn</t>
  </si>
  <si>
    <t>basic</t>
  </si>
  <si>
    <t>ppl mgmnt</t>
  </si>
  <si>
    <t>incentive1</t>
  </si>
  <si>
    <t>incentive2</t>
  </si>
  <si>
    <t>promotion</t>
  </si>
  <si>
    <t>shanthi</t>
  </si>
  <si>
    <t>hr</t>
  </si>
  <si>
    <t>mgr</t>
  </si>
  <si>
    <t>good</t>
  </si>
  <si>
    <t>aishwarya</t>
  </si>
  <si>
    <t>sr mgr</t>
  </si>
  <si>
    <t>bad</t>
  </si>
  <si>
    <t>sandeep</t>
  </si>
  <si>
    <t>sales</t>
  </si>
  <si>
    <t>simran</t>
  </si>
  <si>
    <t>prod</t>
  </si>
  <si>
    <t>avg</t>
  </si>
  <si>
    <t>veer</t>
  </si>
  <si>
    <t>sachin</t>
  </si>
  <si>
    <t>bin laden</t>
  </si>
  <si>
    <t>Qc</t>
  </si>
  <si>
    <t>Stores</t>
  </si>
  <si>
    <t>Rating</t>
  </si>
  <si>
    <t>Incentive1</t>
  </si>
  <si>
    <t>&gt;=10</t>
  </si>
  <si>
    <t>Incentive2</t>
  </si>
  <si>
    <t>&lt;5</t>
  </si>
  <si>
    <t>none</t>
  </si>
  <si>
    <t>5 to 10</t>
  </si>
  <si>
    <t>&gt;15</t>
  </si>
  <si>
    <t>rating&gt;=10 and ppl mgnt="good",then "y",else "n" for promotion</t>
  </si>
  <si>
    <t>11 to 15</t>
  </si>
  <si>
    <t>Sl. No</t>
  </si>
  <si>
    <t xml:space="preserve">Height </t>
  </si>
  <si>
    <t>Weight</t>
  </si>
  <si>
    <t xml:space="preserve">Qualification </t>
  </si>
  <si>
    <t>Test 1</t>
  </si>
  <si>
    <t>Test2</t>
  </si>
  <si>
    <t>(in cms)</t>
  </si>
  <si>
    <t>(in kgs)</t>
  </si>
  <si>
    <t>Test3</t>
  </si>
  <si>
    <t>Test 4</t>
  </si>
  <si>
    <r>
      <t>1.</t>
    </r>
    <r>
      <rPr>
        <b/>
        <sz val="7"/>
        <rFont val="Times New Roman"/>
        <family val="1"/>
      </rPr>
      <t xml:space="preserve">       </t>
    </r>
    <r>
      <rPr>
        <b/>
        <sz val="10"/>
        <rFont val="Times New Roman"/>
        <family val="1"/>
      </rPr>
      <t> </t>
    </r>
  </si>
  <si>
    <t>Ravi B. S</t>
  </si>
  <si>
    <t>GR</t>
  </si>
  <si>
    <r>
      <t>2.</t>
    </r>
    <r>
      <rPr>
        <b/>
        <sz val="7"/>
        <rFont val="Times New Roman"/>
        <family val="1"/>
      </rPr>
      <t xml:space="preserve">       </t>
    </r>
    <r>
      <rPr>
        <b/>
        <sz val="10"/>
        <rFont val="Times New Roman"/>
        <family val="1"/>
      </rPr>
      <t> </t>
    </r>
  </si>
  <si>
    <t>Shanker</t>
  </si>
  <si>
    <t>PGR</t>
  </si>
  <si>
    <r>
      <t>3.</t>
    </r>
    <r>
      <rPr>
        <b/>
        <sz val="7"/>
        <rFont val="Times New Roman"/>
        <family val="1"/>
      </rPr>
      <t xml:space="preserve">       </t>
    </r>
    <r>
      <rPr>
        <b/>
        <sz val="10"/>
        <rFont val="Times New Roman"/>
        <family val="1"/>
      </rPr>
      <t> </t>
    </r>
  </si>
  <si>
    <t>Arun Kumar</t>
  </si>
  <si>
    <t>P.U.C</t>
  </si>
  <si>
    <r>
      <t>4.</t>
    </r>
    <r>
      <rPr>
        <b/>
        <sz val="7"/>
        <rFont val="Times New Roman"/>
        <family val="1"/>
      </rPr>
      <t xml:space="preserve">       </t>
    </r>
    <r>
      <rPr>
        <b/>
        <sz val="10"/>
        <rFont val="Times New Roman"/>
        <family val="1"/>
      </rPr>
      <t> </t>
    </r>
  </si>
  <si>
    <t>Praveen Sharma</t>
  </si>
  <si>
    <r>
      <t>5.</t>
    </r>
    <r>
      <rPr>
        <b/>
        <sz val="7"/>
        <rFont val="Times New Roman"/>
        <family val="1"/>
      </rPr>
      <t xml:space="preserve">       </t>
    </r>
    <r>
      <rPr>
        <b/>
        <sz val="10"/>
        <rFont val="Times New Roman"/>
        <family val="1"/>
      </rPr>
      <t> </t>
    </r>
  </si>
  <si>
    <t>Ahmed R.</t>
  </si>
  <si>
    <r>
      <t>6.</t>
    </r>
    <r>
      <rPr>
        <b/>
        <sz val="7"/>
        <rFont val="Times New Roman"/>
        <family val="1"/>
      </rPr>
      <t xml:space="preserve">       </t>
    </r>
    <r>
      <rPr>
        <b/>
        <sz val="10"/>
        <rFont val="Times New Roman"/>
        <family val="1"/>
      </rPr>
      <t> </t>
    </r>
  </si>
  <si>
    <t>Sebastian D’Souza</t>
  </si>
  <si>
    <r>
      <t>7.</t>
    </r>
    <r>
      <rPr>
        <b/>
        <sz val="7"/>
        <rFont val="Times New Roman"/>
        <family val="1"/>
      </rPr>
      <t xml:space="preserve">       </t>
    </r>
    <r>
      <rPr>
        <b/>
        <sz val="10"/>
        <rFont val="Times New Roman"/>
        <family val="1"/>
      </rPr>
      <t> </t>
    </r>
  </si>
  <si>
    <t>Gautam Kapoor</t>
  </si>
  <si>
    <r>
      <t>8.</t>
    </r>
    <r>
      <rPr>
        <b/>
        <sz val="7"/>
        <rFont val="Times New Roman"/>
        <family val="1"/>
      </rPr>
      <t xml:space="preserve">       </t>
    </r>
    <r>
      <rPr>
        <b/>
        <sz val="10"/>
        <rFont val="Times New Roman"/>
        <family val="1"/>
      </rPr>
      <t> </t>
    </r>
  </si>
  <si>
    <t>Kiran Patil</t>
  </si>
  <si>
    <r>
      <t>9.</t>
    </r>
    <r>
      <rPr>
        <b/>
        <sz val="7"/>
        <rFont val="Times New Roman"/>
        <family val="1"/>
      </rPr>
      <t xml:space="preserve">       </t>
    </r>
    <r>
      <rPr>
        <b/>
        <sz val="10"/>
        <rFont val="Times New Roman"/>
        <family val="1"/>
      </rPr>
      <t> </t>
    </r>
  </si>
  <si>
    <t>Mahesh Gupta</t>
  </si>
  <si>
    <r>
      <t>10.</t>
    </r>
    <r>
      <rPr>
        <b/>
        <sz val="7"/>
        <rFont val="Times New Roman"/>
        <family val="1"/>
      </rPr>
      <t xml:space="preserve">   </t>
    </r>
    <r>
      <rPr>
        <b/>
        <sz val="10"/>
        <rFont val="Times New Roman"/>
        <family val="1"/>
      </rPr>
      <t> </t>
    </r>
  </si>
  <si>
    <t>Dinesh Kumar</t>
  </si>
  <si>
    <t xml:space="preserve">The above is a database of applicants for recruitment in the Defense Forces. The Selection process consists of four eligibility tests for which criteria is given. </t>
  </si>
  <si>
    <t>Test 1 : The candidate’s age  should  be 21 or above.</t>
  </si>
  <si>
    <t>Test 2 : The candidate’s age  should  be 21 or above and his height should be above 161 cms.</t>
  </si>
  <si>
    <t>Test 3 : The candidate’s age  should  be 21 or above, his height should be above 161 cms and  his weight should 60 kgs or above.</t>
  </si>
  <si>
    <t xml:space="preserve">Test 4 : The candidate’s age  should  be 21 or above, his height should be above 161 cms , his weight should 60 kgs or above and he should be either a Graduate (GR) or a PostGraduate (PGR). </t>
  </si>
  <si>
    <t>Example 4</t>
  </si>
  <si>
    <t>Example 5 Complex if</t>
  </si>
  <si>
    <t xml:space="preserve">Example 6 </t>
  </si>
  <si>
    <t>On the basis of the pricing fixed below,arrive at the sales price for each of the gallon sales made below:</t>
  </si>
  <si>
    <t>Cost/gallon for the first 500 gallons:</t>
  </si>
  <si>
    <t>Number of gallons:</t>
  </si>
  <si>
    <t>Price</t>
  </si>
  <si>
    <t>Global Marketting</t>
  </si>
  <si>
    <t>discount for first 500 rupees</t>
  </si>
  <si>
    <t>discount for sales above 500:</t>
  </si>
  <si>
    <t>Sales price</t>
  </si>
  <si>
    <t>Cost/gallon for the next 500 gallons:</t>
  </si>
  <si>
    <t>Cost/gallon for gallons &gt;1,000:</t>
  </si>
  <si>
    <t>Example 7 Nested if</t>
  </si>
  <si>
    <t>At Bats</t>
  </si>
  <si>
    <t>Average</t>
  </si>
  <si>
    <t>Player</t>
  </si>
  <si>
    <t>Player to lookup:</t>
  </si>
  <si>
    <t>Darr</t>
  </si>
  <si>
    <t>Arias</t>
  </si>
  <si>
    <t>Davis</t>
  </si>
  <si>
    <t>Gomez</t>
  </si>
  <si>
    <t>Gonzolez</t>
  </si>
  <si>
    <t>Gwynn</t>
  </si>
  <si>
    <t>Henderson</t>
  </si>
  <si>
    <t>Jackson</t>
  </si>
  <si>
    <t>Klesko</t>
  </si>
  <si>
    <t>Kotsay</t>
  </si>
  <si>
    <t>Magadan</t>
  </si>
  <si>
    <t>Mendez</t>
  </si>
  <si>
    <t>Nevin</t>
  </si>
  <si>
    <t>Perez</t>
  </si>
  <si>
    <t>Trammell</t>
  </si>
  <si>
    <t>VisitDate</t>
  </si>
  <si>
    <t>RepairVisits</t>
  </si>
  <si>
    <t>Start with:</t>
  </si>
  <si>
    <t>Repair Visits</t>
  </si>
  <si>
    <t>Problem 3</t>
  </si>
  <si>
    <t xml:space="preserve">Month: </t>
  </si>
  <si>
    <t>Widgets</t>
  </si>
  <si>
    <t>Sprockets</t>
  </si>
  <si>
    <t>Snapholytes</t>
  </si>
  <si>
    <t xml:space="preserve">Product: </t>
  </si>
  <si>
    <t>Single-formula --&gt;</t>
  </si>
  <si>
    <t>November</t>
  </si>
  <si>
    <t>December</t>
  </si>
  <si>
    <t>Problem 4</t>
  </si>
  <si>
    <t>Code</t>
  </si>
  <si>
    <t>SW001</t>
  </si>
  <si>
    <t>Sweater</t>
  </si>
  <si>
    <t>JK002</t>
  </si>
  <si>
    <t>Jacket</t>
  </si>
  <si>
    <t>PN001</t>
  </si>
  <si>
    <t>Pants</t>
  </si>
  <si>
    <t>Problem 5</t>
  </si>
  <si>
    <t>Small</t>
  </si>
  <si>
    <t>Med</t>
  </si>
  <si>
    <t>Large</t>
  </si>
  <si>
    <t>Size</t>
  </si>
  <si>
    <t>Income is Greater Than or Equal To…</t>
  </si>
  <si>
    <t>Tax Rate</t>
  </si>
  <si>
    <t xml:space="preserve">Enter Income: </t>
  </si>
  <si>
    <t xml:space="preserve">The Tax Rate is: </t>
  </si>
  <si>
    <t>Note: This is set up to work with whole numbers only (no decimals).</t>
  </si>
  <si>
    <t>Sales Rep</t>
  </si>
  <si>
    <t>Years</t>
  </si>
  <si>
    <t>Comm.
 Rate</t>
  </si>
  <si>
    <t>Commission</t>
  </si>
  <si>
    <t>&lt;3 Years Tenure</t>
  </si>
  <si>
    <t>3+ Years Tenure</t>
  </si>
  <si>
    <t>Benson</t>
  </si>
  <si>
    <t>Amt Sold</t>
  </si>
  <si>
    <t>Davidson</t>
  </si>
  <si>
    <t>Ellison</t>
  </si>
  <si>
    <t>Hernandez</t>
  </si>
  <si>
    <t>Martin</t>
  </si>
  <si>
    <t>Oswald</t>
  </si>
  <si>
    <t>Reginald</t>
  </si>
  <si>
    <t>Veras</t>
  </si>
  <si>
    <t>Wilmington</t>
  </si>
  <si>
    <t>Student</t>
  </si>
  <si>
    <t>Baker</t>
  </si>
  <si>
    <t>Camden</t>
  </si>
  <si>
    <t>Dailey</t>
  </si>
  <si>
    <t>Maplethorpe</t>
  </si>
  <si>
    <t>Paulson</t>
  </si>
  <si>
    <t>Ramirez</t>
  </si>
  <si>
    <t>Sosa</t>
  </si>
  <si>
    <t>Wilson</t>
  </si>
  <si>
    <t>Data</t>
  </si>
  <si>
    <t>Ann</t>
  </si>
  <si>
    <t>Target Value --&gt;</t>
  </si>
  <si>
    <t>Betsy</t>
  </si>
  <si>
    <t>David</t>
  </si>
  <si>
    <t>Student:</t>
  </si>
  <si>
    <t>George</t>
  </si>
  <si>
    <t>Hilda</t>
  </si>
  <si>
    <t>Keith</t>
  </si>
  <si>
    <t>Leslie</t>
  </si>
  <si>
    <t>Michelle</t>
  </si>
  <si>
    <t>Nora</t>
  </si>
  <si>
    <t>Peter</t>
  </si>
  <si>
    <t>Rasmusen</t>
  </si>
  <si>
    <t>Sally</t>
  </si>
  <si>
    <t>Theresa</t>
  </si>
  <si>
    <t>Violet</t>
  </si>
  <si>
    <t>Wendy</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</si>
  <si>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</si>
  <si>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</si>
  <si>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</si>
  <si>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</si>
  <si>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</si>
  <si>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</si>
  <si>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</si>
  <si>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</si>
  <si>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</si>
  <si>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</si>
  <si>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</si>
  <si>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</si>
  <si>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</si>
  <si>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</si>
  <si>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</si>
  <si>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</si>
  <si>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</si>
  <si>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</si>
  <si>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</si>
  <si>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</si>
  <si>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</si>
  <si>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</si>
  <si>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</si>
  <si>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</si>
  <si>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</si>
  <si>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Student 26</t>
  </si>
  <si>
    <t>Student 27</t>
  </si>
  <si>
    <t>Student 28</t>
  </si>
  <si>
    <t>Student 29</t>
  </si>
  <si>
    <t>Student 30</t>
  </si>
  <si>
    <t>Student 31</t>
  </si>
  <si>
    <t>Student 32</t>
  </si>
  <si>
    <t>Student 33</t>
  </si>
  <si>
    <t>Student 34</t>
  </si>
  <si>
    <t>Student 35</t>
  </si>
  <si>
    <t>Student 36</t>
  </si>
  <si>
    <t>Student 37</t>
  </si>
  <si>
    <t>Student 38</t>
  </si>
  <si>
    <t>Student 39</t>
  </si>
  <si>
    <t>Student 40</t>
  </si>
  <si>
    <t>Student 41</t>
  </si>
  <si>
    <t>Student 42</t>
  </si>
  <si>
    <t>Student 43</t>
  </si>
  <si>
    <t>Student 44</t>
  </si>
  <si>
    <t>Student 45</t>
  </si>
  <si>
    <t>Student 46</t>
  </si>
  <si>
    <t>Student 47</t>
  </si>
  <si>
    <t>Student 48</t>
  </si>
  <si>
    <t>Student 49</t>
  </si>
  <si>
    <t>Student 50</t>
  </si>
  <si>
    <t>Award the "Gold" medal for the total score(round1 + round2)  of 12 or greater , and a "silver" medal for a score between 8 and 11, "No prize" for less than 8</t>
  </si>
  <si>
    <t>price</t>
  </si>
  <si>
    <t>Details of All those employees who are in accounts or  production Managers</t>
  </si>
  <si>
    <t>Details of all records who are ranked between 3 and 7</t>
  </si>
  <si>
    <t>Details of all records who are not ranked between 5 and 8</t>
  </si>
  <si>
    <t>Problem2</t>
  </si>
  <si>
    <t>Amount:</t>
  </si>
  <si>
    <t>Problem3</t>
  </si>
  <si>
    <t>Problem4</t>
  </si>
  <si>
    <t>Problem5</t>
  </si>
  <si>
    <t>Shirt</t>
  </si>
  <si>
    <t>Medium</t>
  </si>
  <si>
    <t>Problem6</t>
  </si>
  <si>
    <t>criteria</t>
  </si>
  <si>
    <t>sumif, countif,averageif</t>
  </si>
  <si>
    <t>mult</t>
  </si>
  <si>
    <t>sumifs,countifs,averagif</t>
  </si>
  <si>
    <t>mult/sing</t>
  </si>
  <si>
    <t>database functions</t>
  </si>
  <si>
    <t>dcount,dsum,dmax……..</t>
  </si>
  <si>
    <t>BRANCH DETAILS</t>
  </si>
  <si>
    <t>AcctType</t>
  </si>
  <si>
    <t>OpenedBy</t>
  </si>
  <si>
    <t>Branch</t>
  </si>
  <si>
    <t>Customer</t>
  </si>
  <si>
    <t>Checking</t>
  </si>
  <si>
    <t>New Accts</t>
  </si>
  <si>
    <t>Central</t>
  </si>
  <si>
    <t>Existing</t>
  </si>
  <si>
    <t>CD</t>
  </si>
  <si>
    <t>Teller</t>
  </si>
  <si>
    <t>Westside</t>
  </si>
  <si>
    <t>✦ What is the total deposit amount for each branch, broken down by account</t>
  </si>
  <si>
    <t>North County</t>
  </si>
  <si>
    <t>type?</t>
  </si>
  <si>
    <t>✦ How many accounts were opened at each branch, broken down by account</t>
  </si>
  <si>
    <t>New</t>
  </si>
  <si>
    <t>✦ What’s the dollar distribution of the different account types?</t>
  </si>
  <si>
    <t>✦ What types of accounts do tellers open most often?</t>
  </si>
  <si>
    <t>✦ How does the Central branch compare to the other two branches?</t>
  </si>
  <si>
    <t>✦ Which branch opens the most accounts for new customers?</t>
  </si>
  <si>
    <t>IRA</t>
  </si>
  <si>
    <t>1.Categorise the report to represent the total number of accounts opened year-wise,month-wise for each account</t>
  </si>
  <si>
    <t>assnment 1: vlookup</t>
  </si>
  <si>
    <t>basic salary</t>
  </si>
  <si>
    <t>shankar</t>
  </si>
  <si>
    <t>rashmi</t>
  </si>
  <si>
    <t>assnment 2: vlookup</t>
  </si>
  <si>
    <t>hra</t>
  </si>
  <si>
    <t>da</t>
  </si>
  <si>
    <t>gross</t>
  </si>
  <si>
    <t>assnment 3:hlookup</t>
  </si>
  <si>
    <t>assnment 4:hlookup</t>
  </si>
  <si>
    <t>3.In the Cost Column calculate the cost by multiplying TOTAL WEIGHT COLUMN with the MATERIAL COST</t>
  </si>
  <si>
    <t>5.  Results will be pass only if test1,test2, project marks and assignment marks are more than or equal to 35.</t>
  </si>
  <si>
    <t>10. Color the max total marks to green color and Min total marks to red color</t>
  </si>
  <si>
    <t>Apple Juice</t>
  </si>
  <si>
    <t>Atlantic Salmon</t>
  </si>
  <si>
    <t>Banana Prawns</t>
  </si>
  <si>
    <t>Barley</t>
  </si>
  <si>
    <t>Brie</t>
  </si>
  <si>
    <t>Brocollini</t>
  </si>
  <si>
    <t>Calamari</t>
  </si>
  <si>
    <t>Camembert</t>
  </si>
  <si>
    <t>Cappuccino</t>
  </si>
  <si>
    <t>Chai</t>
  </si>
  <si>
    <t>Chamomile</t>
  </si>
  <si>
    <t>Cheddar</t>
  </si>
  <si>
    <t>Cherry Ripe</t>
  </si>
  <si>
    <t>Chicken Breast</t>
  </si>
  <si>
    <t>Colby</t>
  </si>
  <si>
    <t>Cous Cous</t>
  </si>
  <si>
    <t>Crunchie</t>
  </si>
  <si>
    <t>Edam</t>
  </si>
  <si>
    <t>English Breakfast</t>
  </si>
  <si>
    <t>Espresso</t>
  </si>
  <si>
    <t>Eye Fillet</t>
  </si>
  <si>
    <t>Fruit Chutney</t>
  </si>
  <si>
    <t>Fruit n Nut</t>
  </si>
  <si>
    <t>Gnocchi</t>
  </si>
  <si>
    <t>Gorgonzola</t>
  </si>
  <si>
    <t>Gouda</t>
  </si>
  <si>
    <t>Gravad lax</t>
  </si>
  <si>
    <t>Green Tea</t>
  </si>
  <si>
    <t>Hokkien Noodles</t>
  </si>
  <si>
    <t>Iced Tea</t>
  </si>
  <si>
    <t>Irish Breakfast</t>
  </si>
  <si>
    <t>Jasmine Rice</t>
  </si>
  <si>
    <t>Jupiter Bars</t>
  </si>
  <si>
    <t>Kaviar</t>
  </si>
  <si>
    <t>King Crabs</t>
  </si>
  <si>
    <t>Kit Kats</t>
  </si>
  <si>
    <t>Lamb Backstrap</t>
  </si>
  <si>
    <t>Latte</t>
  </si>
  <si>
    <t>Lemon Curd</t>
  </si>
  <si>
    <t>Lemon Grass Tea</t>
  </si>
  <si>
    <t>Liver</t>
  </si>
  <si>
    <t>M &amp; M's</t>
  </si>
  <si>
    <t>Mahi Mahi</t>
  </si>
  <si>
    <t>Mange Tout</t>
  </si>
  <si>
    <t>Milk Bottles</t>
  </si>
  <si>
    <t>Mozzarella</t>
  </si>
  <si>
    <t>Mustard</t>
  </si>
  <si>
    <t>Nutella</t>
  </si>
  <si>
    <t>Organic Apples</t>
  </si>
  <si>
    <t>Oysters</t>
  </si>
  <si>
    <t>Pasta</t>
  </si>
  <si>
    <t>Picnic</t>
  </si>
  <si>
    <t>Pork Chops</t>
  </si>
  <si>
    <t>Raisins</t>
  </si>
  <si>
    <t>Raspberry Jam</t>
  </si>
  <si>
    <t>Ravioli</t>
  </si>
  <si>
    <t>Red Frogs</t>
  </si>
  <si>
    <t>Ricotta</t>
  </si>
  <si>
    <t>Rump Steak</t>
  </si>
  <si>
    <t>Scalops</t>
  </si>
  <si>
    <t>Smarties</t>
  </si>
  <si>
    <t>Snakes</t>
  </si>
  <si>
    <t>Snapper</t>
  </si>
  <si>
    <t>Strawberries &amp; Cream</t>
  </si>
  <si>
    <t>Strawberry Jam</t>
  </si>
  <si>
    <t>Sweet Chilli Sauce</t>
  </si>
  <si>
    <t>Tofu</t>
  </si>
  <si>
    <t>Vegimite</t>
  </si>
  <si>
    <t>Yellow Fin Tuna</t>
  </si>
  <si>
    <t>Cranberry Sauce</t>
  </si>
  <si>
    <t>Mars Bars</t>
  </si>
  <si>
    <t>Mascarpone</t>
  </si>
  <si>
    <t>Mocha</t>
  </si>
  <si>
    <t>Moreton Bay Bugs</t>
  </si>
  <si>
    <t>Pickalilly</t>
  </si>
  <si>
    <t>Boysenberry Spread</t>
  </si>
  <si>
    <t>Honey</t>
  </si>
  <si>
    <t>Beverages</t>
  </si>
  <si>
    <t>Condiments</t>
  </si>
  <si>
    <t>Confections</t>
  </si>
  <si>
    <t>Dairy Products</t>
  </si>
  <si>
    <t>Grains/Cereals</t>
  </si>
  <si>
    <t>Meat/Poultry</t>
  </si>
  <si>
    <t>Produce</t>
  </si>
  <si>
    <t>Seafood</t>
  </si>
  <si>
    <t>else</t>
  </si>
  <si>
    <t>sss</t>
  </si>
  <si>
    <t>orlando</t>
  </si>
  <si>
    <t>On the basis of the sales made calculate the price.</t>
  </si>
  <si>
    <t>Minimum readings</t>
  </si>
  <si>
    <t>Maximum readings</t>
  </si>
  <si>
    <t>patient1</t>
  </si>
  <si>
    <t>patient2</t>
  </si>
  <si>
    <t>patient3</t>
  </si>
  <si>
    <t>patient4</t>
  </si>
  <si>
    <t>patient5</t>
  </si>
  <si>
    <t>patient6</t>
  </si>
  <si>
    <t>patient7</t>
  </si>
  <si>
    <t>patient8</t>
  </si>
  <si>
    <t>patient9</t>
  </si>
  <si>
    <t>patient10</t>
  </si>
  <si>
    <t>if the sugar levels of a patient are in the range specified  print the resultant as "normal" else "Variations"</t>
  </si>
  <si>
    <t>Matrix multiplication table</t>
  </si>
  <si>
    <t>Simple Interest calculation ((principal * Term * rate ) / 100)</t>
  </si>
  <si>
    <t>11. Color all the Names which starts with a "A"</t>
  </si>
  <si>
    <t>discount</t>
  </si>
  <si>
    <t>Arrive at the discount available for each of these items purchased, where the discount being 10% for goods less than  10,000    and 15% for the rest</t>
  </si>
  <si>
    <t>Sugar readings</t>
  </si>
  <si>
    <r>
      <t xml:space="preserve">Write an if function to get </t>
    </r>
    <r>
      <rPr>
        <b/>
        <i/>
        <sz val="10"/>
        <color rgb="FF000080"/>
        <rFont val="Arial"/>
        <family val="2"/>
      </rPr>
      <t xml:space="preserve">YES </t>
    </r>
    <r>
      <rPr>
        <b/>
        <sz val="10"/>
        <color indexed="18"/>
        <rFont val="Arial"/>
        <family val="2"/>
      </rPr>
      <t xml:space="preserve">for the eligible candidates and </t>
    </r>
    <r>
      <rPr>
        <b/>
        <i/>
        <sz val="10"/>
        <color rgb="FF000080"/>
        <rFont val="Arial"/>
        <family val="2"/>
      </rPr>
      <t>NO</t>
    </r>
    <r>
      <rPr>
        <b/>
        <sz val="10"/>
        <color indexed="18"/>
        <rFont val="Arial"/>
        <family val="2"/>
      </rPr>
      <t xml:space="preserve"> for the candidates who are not eligible</t>
    </r>
  </si>
  <si>
    <t>medium</t>
  </si>
  <si>
    <t>shirt</t>
  </si>
  <si>
    <t>Day</t>
  </si>
  <si>
    <t>Holiday</t>
  </si>
  <si>
    <t>Task</t>
  </si>
  <si>
    <t>Start date</t>
  </si>
  <si>
    <t>#Working days</t>
  </si>
  <si>
    <t>End date</t>
  </si>
  <si>
    <t>Thu</t>
  </si>
  <si>
    <t>Makara Sankranti</t>
  </si>
  <si>
    <t>Design Completed</t>
  </si>
  <si>
    <t>Tue</t>
  </si>
  <si>
    <t>Republic Day</t>
  </si>
  <si>
    <t>Admin training</t>
  </si>
  <si>
    <t>Maha Shivaratri</t>
  </si>
  <si>
    <t>Address IT issues</t>
  </si>
  <si>
    <t>Fri</t>
  </si>
  <si>
    <t>Good Friday</t>
  </si>
  <si>
    <t>Initial Build completed</t>
  </si>
  <si>
    <t>Ugadi</t>
  </si>
  <si>
    <t>Data migration</t>
  </si>
  <si>
    <t>Wed</t>
  </si>
  <si>
    <t>Dr Ambedkar Jayanti</t>
  </si>
  <si>
    <t>User Training</t>
  </si>
  <si>
    <t>Sun</t>
  </si>
  <si>
    <t>Mahavir Jayanti</t>
  </si>
  <si>
    <t>Testing</t>
  </si>
  <si>
    <t>Sat</t>
  </si>
  <si>
    <t>May Day</t>
  </si>
  <si>
    <t>Parallel run</t>
  </si>
  <si>
    <t>Idul Fitr</t>
  </si>
  <si>
    <t>Sign-off</t>
  </si>
  <si>
    <t>Basava Jayanti</t>
  </si>
  <si>
    <t>Bakrid / Eid al Adha</t>
  </si>
  <si>
    <t>Independence Day</t>
  </si>
  <si>
    <t>Muharram</t>
  </si>
  <si>
    <t>Ganesh Chaturthi</t>
  </si>
  <si>
    <t>Gandhi Jayanti</t>
  </si>
  <si>
    <t>Mahalaya Amavasye</t>
  </si>
  <si>
    <t>Maha Navami</t>
  </si>
  <si>
    <t>Vijaya Dashami</t>
  </si>
  <si>
    <t>Eid e Milad</t>
  </si>
  <si>
    <t>Maharishi Valmiki Jayanti</t>
  </si>
  <si>
    <t>Mon</t>
  </si>
  <si>
    <t>Kannada Rajyothsava</t>
  </si>
  <si>
    <t>Diwali</t>
  </si>
  <si>
    <t>Deepavali Holiday</t>
  </si>
  <si>
    <t>Christmas Day</t>
  </si>
  <si>
    <t>Deadlines</t>
  </si>
  <si>
    <t>Due on working</t>
  </si>
  <si>
    <t>Task Due</t>
  </si>
  <si>
    <t>day</t>
  </si>
  <si>
    <t>Estimate Data</t>
  </si>
  <si>
    <t>Main Financials</t>
  </si>
  <si>
    <t>Notes : Work day will not include the start date in the calculations</t>
  </si>
  <si>
    <t>Color</t>
  </si>
  <si>
    <t>Quantity</t>
  </si>
  <si>
    <t>TX</t>
  </si>
  <si>
    <t>Red</t>
  </si>
  <si>
    <t>UT</t>
  </si>
  <si>
    <t>Blue</t>
  </si>
  <si>
    <t>CO</t>
  </si>
  <si>
    <t>NV</t>
  </si>
  <si>
    <t>Green</t>
  </si>
  <si>
    <t xml:space="preserve">Planned </t>
  </si>
  <si>
    <t>Sold</t>
  </si>
  <si>
    <t>What is the total sales for the following ?</t>
  </si>
  <si>
    <t>Qrt</t>
  </si>
  <si>
    <t>Ringo</t>
  </si>
  <si>
    <t>Pass/Fail</t>
  </si>
  <si>
    <t>Shantha</t>
  </si>
  <si>
    <t>&gt;100</t>
  </si>
  <si>
    <t>&gt;20</t>
  </si>
  <si>
    <t>4.   Total production from black trees</t>
  </si>
  <si>
    <t>5.  Product of production from black and silver trees</t>
  </si>
  <si>
    <t>&gt;90</t>
  </si>
  <si>
    <t>&lt;150</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</si>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</sst>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3">
    <numFmt numFmtId="43" formatCode="_ * #,##0.00_ ;_ * \-#,##0.00_ ;_ * &quot;-&quot;??_ ;_ @_ "/>
    <numFmt numFmtId="164" formatCode="&quot;$&quot;#,##0.00_);\(&quot;$&quot;#,##0.00\)"/>
    <numFmt numFmtId="165" formatCode="&quot;$&quot;#,##0.00_);[Red]\(&quot;$&quot;#,##0.00\)"/>
    <numFmt numFmtId="166" formatCode="_(&quot;$&quot;* #,##0.00_);_(&quot;$&quot;* \(#,##0.00\);_(&quot;$&quot;* &quot;-&quot;??_);_(@_)"/>
    <numFmt numFmtId="167" formatCode="_(* #,##0.00_);_(* \(#,##0.00\);_(* &quot;-&quot;??_);_(@_)"/>
    <numFmt numFmtId="168" formatCode="_(* #,##0_);_(* \(#,##0\);_(* &quot;-&quot;??_);_(@_)"/>
    <numFmt numFmtId="169" formatCode="&quot;$&quot;#,##0.00"/>
    <numFmt numFmtId="170" formatCode="&quot;$&quot;#,##0.00;\(&quot;$&quot;#,##0.00\)"/>
    <numFmt numFmtId="171" formatCode="dd\-mmm\-yyyy"/>
    <numFmt numFmtId="172" formatCode="dd\-mmm\-yy"/>
    <numFmt numFmtId="173" formatCode="&quot;$&quot;#,##0"/>
    <numFmt numFmtId="174" formatCode="dddd"/>
    <numFmt numFmtId="175" formatCode="[h]:mm"/>
    <numFmt numFmtId="176" formatCode="0.000"/>
    <numFmt numFmtId="177" formatCode="m/d;@"/>
    <numFmt numFmtId="178" formatCode="mmm\-dd"/>
    <numFmt numFmtId="179" formatCode="\▼0.0%;\▼0.0%"/>
    <numFmt numFmtId="180" formatCode="mmm/yyyy"/>
    <numFmt numFmtId="181" formatCode="_-[$$-409]* #,##0.00_ ;_-[$$-409]* \-#,##0.00\ ;_-[$$-409]* &quot;-&quot;??_ ;_-@_ "/>
    <numFmt numFmtId="182" formatCode="d\ mmm\ yy"/>
    <numFmt numFmtId="183" formatCode="[$$-45C]#,##0"/>
    <numFmt numFmtId="184" formatCode="_ [$₹-4009]\ * #,##0.00_ ;_ [$₹-4009]\ * \-#,##0.00_ ;_ [$₹-4009]\ * &quot;-&quot;??_ ;_ @_ "/>
    <numFmt numFmtId="185" formatCode="[$-F800]dddd\,\ mmmm\ dd\,\ yyyy"/>
  </numFmts>
  <fonts count="88">
    <font>
      <sz val="11"/>
      <color theme="1"/>
      <name val="Calibri"/>
      <family val="2"/>
      <scheme val="minor"/>
    </font>
    <font>
      <sz val="20"/>
      <color theme="1"/>
      <name val="Calibri"/>
      <family val="2"/>
      <scheme val="minor"/>
    </font>
    <font>
      <sz val="8"/>
      <name val="Tahoma"/>
      <family val="2"/>
    </font>
    <font>
      <sz val="10"/>
      <name val="Arial"/>
      <family val="2"/>
    </font>
    <font>
      <sz val="10"/>
      <color indexed="8"/>
      <name val="Arial"/>
      <family val="2"/>
    </font>
    <font>
      <b/>
      <sz val="8"/>
      <color indexed="48"/>
      <name val="Comic Sans MS"/>
      <family val="4"/>
    </font>
    <font>
      <sz val="8"/>
      <name val="Arial"/>
      <family val="2"/>
    </font>
    <font>
      <b/>
      <sz val="8"/>
      <name val="Arial"/>
      <family val="2"/>
    </font>
    <font>
      <b/>
      <sz val="8"/>
      <name val="Tahoma"/>
      <family val="2"/>
    </font>
    <font>
      <b/>
      <u/>
      <sz val="20"/>
      <name val="Times New Roman"/>
      <family val="1"/>
    </font>
    <font>
      <sz val="20"/>
      <name val="Tahoma"/>
      <family val="2"/>
    </font>
    <font>
      <sz val="12"/>
      <name val="Tahoma"/>
      <family val="2"/>
    </font>
    <font>
      <b/>
      <sz val="12"/>
      <name val="Arial"/>
      <family val="2"/>
    </font>
    <font>
      <b/>
      <sz val="12"/>
      <name val="Tahoma"/>
      <family val="2"/>
    </font>
    <font>
      <b/>
      <sz val="10"/>
      <color indexed="60"/>
      <name val="Arial"/>
      <family val="2"/>
    </font>
    <font>
      <b/>
      <sz val="12"/>
      <color indexed="16"/>
      <name val="Arial"/>
      <family val="2"/>
    </font>
    <font>
      <b/>
      <sz val="10"/>
      <name val="Arial"/>
      <family val="2"/>
    </font>
    <font>
      <b/>
      <sz val="10"/>
      <color indexed="18"/>
      <name val="Arial"/>
      <family val="2"/>
    </font>
    <font>
      <b/>
      <sz val="10"/>
      <color indexed="16"/>
      <name val="Arial"/>
      <family val="2"/>
    </font>
    <font>
      <sz val="8"/>
      <name val="Tahoma"/>
      <family val="2"/>
    </font>
    <font>
      <b/>
      <sz val="10"/>
      <color indexed="17"/>
      <name val="Arial"/>
      <family val="2"/>
    </font>
    <font>
      <b/>
      <i/>
      <sz val="10"/>
      <color indexed="18"/>
      <name val="Arial"/>
      <family val="2"/>
    </font>
    <font>
      <b/>
      <sz val="10"/>
      <color indexed="9"/>
      <name val="Arial"/>
      <family val="2"/>
    </font>
    <font>
      <sz val="10"/>
      <color indexed="8"/>
      <name val="Arial"/>
      <family val="2"/>
    </font>
    <font>
      <sz val="10"/>
      <color indexed="10"/>
      <name val="Arial"/>
      <family val="2"/>
    </font>
    <font>
      <b/>
      <sz val="11"/>
      <name val="Tahoma"/>
      <family val="2"/>
    </font>
    <font>
      <sz val="11"/>
      <name val="Tahoma"/>
      <family val="2"/>
    </font>
    <font>
      <b/>
      <sz val="11"/>
      <color indexed="9"/>
      <name val="Tahoma"/>
      <family val="2"/>
    </font>
    <font>
      <sz val="11"/>
      <name val="Calibri"/>
      <family val="2"/>
    </font>
    <font>
      <sz val="14"/>
      <color indexed="13"/>
      <name val="Tahoma"/>
      <family val="2"/>
    </font>
    <font>
      <sz val="14"/>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rgb="FF006100"/>
      <name val="Calibri"/>
      <family val="2"/>
      <scheme val="minor"/>
    </font>
    <font>
      <sz val="11"/>
      <color rgb="FF9C6500"/>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4"/>
      <color theme="0"/>
      <name val="Calibri"/>
      <family val="2"/>
      <scheme val="minor"/>
    </font>
    <font>
      <sz val="16"/>
      <color theme="0"/>
      <name val="Calibri"/>
      <family val="2"/>
      <scheme val="minor"/>
    </font>
    <font>
      <sz val="11"/>
      <color theme="1"/>
      <name val="Verdana"/>
      <family val="2"/>
    </font>
    <font>
      <b/>
      <sz val="11"/>
      <color theme="3" tint="-0.499984740745262"/>
      <name val="Calibri"/>
      <family val="2"/>
      <scheme val="minor"/>
    </font>
    <font>
      <sz val="11"/>
      <color rgb="FF333333"/>
      <name val="Inherit"/>
    </font>
    <font>
      <b/>
      <sz val="11"/>
      <color rgb="FF333333"/>
      <name val="Inherit"/>
    </font>
    <font>
      <b/>
      <sz val="11"/>
      <color theme="3" tint="0.39997558519241921"/>
      <name val="Calibri"/>
      <family val="2"/>
      <scheme val="minor"/>
    </font>
    <font>
      <sz val="14"/>
      <color theme="1"/>
      <name val="Calibri"/>
      <family val="2"/>
      <scheme val="minor"/>
    </font>
    <font>
      <b/>
      <sz val="14"/>
      <color rgb="FF00B050"/>
      <name val="Calibri"/>
      <family val="2"/>
      <scheme val="minor"/>
    </font>
    <font>
      <sz val="18"/>
      <color theme="0"/>
      <name val="Calibri"/>
      <family val="2"/>
      <scheme val="minor"/>
    </font>
    <font>
      <sz val="16"/>
      <color rgb="FF9C6500"/>
      <name val="Calibri"/>
      <family val="2"/>
      <scheme val="minor"/>
    </font>
    <font>
      <b/>
      <sz val="10"/>
      <color rgb="FFFF0000"/>
      <name val="Arial"/>
      <family val="2"/>
    </font>
    <font>
      <sz val="20"/>
      <color rgb="FF9C0006"/>
      <name val="Calibri"/>
      <family val="2"/>
      <scheme val="minor"/>
    </font>
    <font>
      <b/>
      <sz val="15"/>
      <color theme="3"/>
      <name val="Calibri"/>
      <family val="2"/>
      <scheme val="minor"/>
    </font>
    <font>
      <sz val="11"/>
      <name val="Calibri"/>
      <family val="2"/>
      <scheme val="minor"/>
    </font>
    <font>
      <sz val="11"/>
      <color rgb="FF000000"/>
      <name val="Calibri"/>
      <family val="2"/>
    </font>
    <font>
      <sz val="8"/>
      <color rgb="FF000000"/>
      <name val="Tahoma"/>
      <family val="2"/>
    </font>
    <font>
      <b/>
      <sz val="10"/>
      <color indexed="10"/>
      <name val="Arial"/>
      <family val="2"/>
    </font>
    <font>
      <b/>
      <sz val="7"/>
      <name val="Times New Roman"/>
      <family val="1"/>
    </font>
    <font>
      <b/>
      <sz val="10"/>
      <name val="Times New Roman"/>
      <family val="1"/>
    </font>
    <font>
      <b/>
      <i/>
      <sz val="10"/>
      <name val="Arial"/>
      <family val="2"/>
    </font>
    <font>
      <b/>
      <sz val="11"/>
      <name val="Trebuchet MS"/>
      <family val="2"/>
    </font>
    <font>
      <sz val="11"/>
      <name val="Trebuchet MS"/>
      <family val="2"/>
    </font>
    <font>
      <b/>
      <sz val="11"/>
      <color indexed="10"/>
      <name val="Trebuchet MS"/>
      <family val="2"/>
    </font>
    <font>
      <sz val="10"/>
      <name val="Arial"/>
      <family val="2"/>
    </font>
    <font>
      <b/>
      <sz val="10"/>
      <color indexed="54"/>
      <name val="Trebuchet MS"/>
      <family val="2"/>
    </font>
    <font>
      <b/>
      <sz val="10"/>
      <color indexed="9"/>
      <name val="Trebuchet MS"/>
      <family val="2"/>
    </font>
    <font>
      <b/>
      <sz val="10"/>
      <color indexed="12"/>
      <name val="Arial"/>
      <family val="2"/>
    </font>
    <font>
      <sz val="10"/>
      <name val="Arial Unicode MS"/>
      <family val="2"/>
    </font>
    <font>
      <b/>
      <sz val="12"/>
      <color indexed="12"/>
      <name val="Arial Narrow"/>
      <family val="2"/>
    </font>
    <font>
      <b/>
      <sz val="11"/>
      <color indexed="18"/>
      <name val="Arial"/>
      <family val="2"/>
    </font>
    <font>
      <sz val="14"/>
      <color theme="0" tint="-4.9989318521683403E-2"/>
      <name val="Tahoma"/>
      <family val="2"/>
    </font>
    <font>
      <b/>
      <sz val="14"/>
      <color theme="0" tint="-4.9989318521683403E-2"/>
      <name val="Tahoma"/>
      <family val="2"/>
    </font>
    <font>
      <sz val="14"/>
      <name val="Arial"/>
      <family val="2"/>
    </font>
    <font>
      <u/>
      <sz val="14"/>
      <color rgb="FFFF0000"/>
      <name val="Tahoma"/>
      <family val="2"/>
    </font>
    <font>
      <sz val="14"/>
      <color rgb="FFFF0000"/>
      <name val="Tahoma"/>
      <family val="2"/>
    </font>
    <font>
      <sz val="12"/>
      <color theme="1"/>
      <name val="Calibri"/>
      <family val="2"/>
      <scheme val="minor"/>
    </font>
    <font>
      <sz val="12"/>
      <name val="Arial"/>
      <family val="2"/>
    </font>
    <font>
      <sz val="18"/>
      <color rgb="FFFF0000"/>
      <name val="Calibri"/>
      <family val="2"/>
      <scheme val="minor"/>
    </font>
    <font>
      <b/>
      <i/>
      <sz val="10"/>
      <color rgb="FF000080"/>
      <name val="Arial"/>
      <family val="2"/>
    </font>
    <font>
      <sz val="10"/>
      <color rgb="FF333333"/>
      <name val="Open Sans"/>
      <family val="2"/>
    </font>
    <font>
      <sz val="14"/>
      <color rgb="FFE46C0A"/>
      <name val="Segoe Print"/>
    </font>
    <font>
      <b/>
      <sz val="14"/>
      <color rgb="FFC00000"/>
      <name val="Calibri"/>
      <family val="2"/>
      <scheme val="minor"/>
    </font>
    <font>
      <sz val="14"/>
      <color theme="3"/>
      <name val="Calibri"/>
      <family val="2"/>
      <scheme val="minor"/>
    </font>
    <font>
      <b/>
      <sz val="10"/>
      <color rgb="FFC00000"/>
      <name val="Arial"/>
      <family val="2"/>
    </font>
    <font>
      <b/>
      <sz val="14"/>
      <color theme="1"/>
      <name val="Arial"/>
      <family val="2"/>
    </font>
    <font>
      <sz val="14"/>
      <color theme="1"/>
      <name val="Tahoma"/>
      <family val="2"/>
    </font>
  </fonts>
  <fills count="52">
    <fill>
      <patternFill patternType="none"/>
    </fill>
    <fill>
      <patternFill patternType="gray125"/>
    </fill>
    <fill>
      <patternFill patternType="solid">
        <fgColor indexed="22"/>
      </patternFill>
    </fill>
    <fill>
      <patternFill patternType="solid">
        <fgColor indexed="26"/>
      </patternFill>
    </fill>
    <fill>
      <patternFill patternType="solid">
        <fgColor indexed="51"/>
        <bgColor indexed="64"/>
      </patternFill>
    </fill>
    <fill>
      <patternFill patternType="solid">
        <fgColor indexed="22"/>
        <bgColor indexed="0"/>
      </patternFill>
    </fill>
    <fill>
      <patternFill patternType="solid">
        <fgColor indexed="13"/>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55"/>
        <bgColor indexed="64"/>
      </patternFill>
    </fill>
    <fill>
      <patternFill patternType="solid">
        <fgColor indexed="49"/>
        <bgColor indexed="64"/>
      </patternFill>
    </fill>
    <fill>
      <patternFill patternType="solid">
        <fgColor indexed="57"/>
        <bgColor indexed="64"/>
      </patternFill>
    </fill>
    <fill>
      <patternFill patternType="solid">
        <fgColor indexed="22"/>
        <bgColor indexed="64"/>
      </patternFill>
    </fill>
    <fill>
      <patternFill patternType="solid">
        <fgColor indexed="10"/>
        <bgColor indexed="64"/>
      </patternFill>
    </fill>
    <fill>
      <patternFill patternType="solid">
        <fgColor indexed="43"/>
        <bgColor indexed="64"/>
      </patternFill>
    </fill>
    <fill>
      <patternFill patternType="solid">
        <fgColor indexed="45"/>
        <bgColor indexed="64"/>
      </patternFill>
    </fill>
    <fill>
      <patternFill patternType="solid">
        <fgColor indexed="46"/>
        <bgColor indexed="64"/>
      </patternFill>
    </fill>
    <fill>
      <patternFill patternType="solid">
        <fgColor indexed="11"/>
        <bgColor indexed="64"/>
      </patternFill>
    </fill>
    <fill>
      <patternFill patternType="solid">
        <fgColor indexed="53"/>
        <bgColor indexed="64"/>
      </patternFill>
    </fill>
    <fill>
      <patternFill patternType="solid">
        <fgColor indexed="30"/>
        <bgColor indexed="64"/>
      </patternFill>
    </fill>
    <fill>
      <patternFill patternType="solid">
        <fgColor indexed="17"/>
        <bgColor indexed="64"/>
      </patternFill>
    </fill>
    <fill>
      <patternFill patternType="solid">
        <fgColor theme="4"/>
      </patternFill>
    </fill>
    <fill>
      <patternFill patternType="solid">
        <fgColor theme="6"/>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EB9C"/>
      </patternFill>
    </fill>
    <fill>
      <patternFill patternType="solid">
        <fgColor rgb="FFFF3399"/>
        <bgColor indexed="64"/>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0099FF"/>
        <bgColor indexed="64"/>
      </patternFill>
    </fill>
    <fill>
      <patternFill patternType="solid">
        <fgColor rgb="FF99CCFF"/>
        <bgColor indexed="64"/>
      </patternFill>
    </fill>
    <fill>
      <patternFill patternType="solid">
        <fgColor theme="4" tint="0.79998168889431442"/>
        <bgColor theme="4" tint="0.79998168889431442"/>
      </patternFill>
    </fill>
    <fill>
      <patternFill patternType="solid">
        <fgColor theme="5"/>
        <bgColor theme="5"/>
      </patternFill>
    </fill>
    <fill>
      <patternFill patternType="solid">
        <fgColor theme="5" tint="0.79998168889431442"/>
        <bgColor theme="5" tint="0.79998168889431442"/>
      </patternFill>
    </fill>
    <fill>
      <patternFill patternType="solid">
        <fgColor indexed="54"/>
        <bgColor indexed="64"/>
      </patternFill>
    </fill>
    <fill>
      <patternFill patternType="solid">
        <fgColor indexed="9"/>
        <bgColor indexed="64"/>
      </patternFill>
    </fill>
    <fill>
      <patternFill patternType="solid">
        <fgColor indexed="52"/>
        <bgColor indexed="64"/>
      </patternFill>
    </fill>
    <fill>
      <patternFill patternType="solid">
        <fgColor rgb="FF92D050"/>
        <bgColor indexed="64"/>
      </patternFill>
    </fill>
    <fill>
      <patternFill patternType="solid">
        <fgColor rgb="FF00B0F0"/>
        <bgColor indexed="64"/>
      </patternFill>
    </fill>
    <fill>
      <patternFill patternType="solid">
        <fgColor rgb="FF7F7F7F"/>
        <bgColor indexed="64"/>
      </patternFill>
    </fill>
    <fill>
      <patternFill patternType="solid">
        <fgColor theme="7" tint="0.79998168889431442"/>
        <bgColor indexed="64"/>
      </patternFill>
    </fill>
    <fill>
      <patternFill patternType="solid">
        <fgColor theme="2"/>
        <bgColor indexed="64"/>
      </patternFill>
    </fill>
    <fill>
      <patternFill patternType="solid">
        <fgColor theme="4"/>
        <bgColor theme="4"/>
      </patternFill>
    </fill>
    <fill>
      <patternFill patternType="solid">
        <fgColor theme="0" tint="-4.9989318521683403E-2"/>
        <bgColor indexed="64"/>
      </patternFill>
    </fill>
    <fill>
      <patternFill patternType="solid">
        <fgColor theme="0" tint="-0.14999847407452621"/>
        <bgColor indexed="64"/>
      </patternFill>
    </fill>
  </fills>
  <borders count="63">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double">
        <color indexed="16"/>
      </bottom>
      <diagonal/>
    </border>
    <border>
      <left style="medium">
        <color indexed="64"/>
      </left>
      <right/>
      <top/>
      <bottom style="thin">
        <color indexed="64"/>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double">
        <color rgb="FF3F3F3F"/>
      </left>
      <right style="double">
        <color rgb="FF3F3F3F"/>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3F3F3F"/>
      </left>
      <right style="double">
        <color rgb="FF3F3F3F"/>
      </right>
      <top style="double">
        <color rgb="FF3F3F3F"/>
      </top>
      <bottom/>
      <diagonal/>
    </border>
    <border>
      <left/>
      <right/>
      <top/>
      <bottom style="thick">
        <color theme="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8"/>
      </left>
      <right style="thin">
        <color indexed="8"/>
      </right>
      <top/>
      <bottom style="thin">
        <color indexed="8"/>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indexed="64"/>
      </top>
      <bottom/>
      <diagonal/>
    </border>
    <border>
      <left/>
      <right style="thin">
        <color theme="4" tint="0.39997558519241921"/>
      </right>
      <top style="thin">
        <color indexed="64"/>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indexed="64"/>
      </top>
      <bottom style="thin">
        <color theme="4" tint="0.39997558519241921"/>
      </bottom>
      <diagonal/>
    </border>
    <border>
      <left/>
      <right/>
      <top style="thin">
        <color indexed="64"/>
      </top>
      <bottom style="thin">
        <color theme="4" tint="0.39997558519241921"/>
      </bottom>
      <diagonal/>
    </border>
    <border>
      <left/>
      <right/>
      <top/>
      <bottom style="medium">
        <color rgb="FFDDDDDD"/>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34">
    <xf numFmtId="0" fontId="0" fillId="0" borderId="0"/>
    <xf numFmtId="0" fontId="32" fillId="22" borderId="0" applyNumberFormat="0" applyBorder="0" applyAlignment="0" applyProtection="0"/>
    <xf numFmtId="0" fontId="32" fillId="23" borderId="0" applyNumberFormat="0" applyBorder="0" applyAlignment="0" applyProtection="0"/>
    <xf numFmtId="0" fontId="33" fillId="24" borderId="0" applyNumberFormat="0" applyBorder="0" applyAlignment="0" applyProtection="0"/>
    <xf numFmtId="0" fontId="34" fillId="25" borderId="35" applyNumberFormat="0" applyAlignment="0" applyProtection="0"/>
    <xf numFmtId="0" fontId="35" fillId="26" borderId="36" applyNumberFormat="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0" fontId="36" fillId="27" borderId="0" applyNumberForma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7" fillId="28" borderId="0" applyNumberFormat="0" applyBorder="0" applyAlignment="0" applyProtection="0"/>
    <xf numFmtId="0" fontId="2" fillId="0" borderId="0"/>
    <xf numFmtId="0" fontId="3" fillId="0" borderId="0"/>
    <xf numFmtId="0" fontId="2" fillId="0" borderId="0"/>
    <xf numFmtId="0" fontId="2" fillId="0" borderId="0"/>
    <xf numFmtId="0" fontId="19" fillId="0" borderId="0"/>
    <xf numFmtId="0" fontId="3" fillId="0" borderId="0"/>
    <xf numFmtId="0" fontId="4" fillId="0" borderId="0"/>
    <xf numFmtId="169" fontId="3" fillId="0" borderId="0"/>
    <xf numFmtId="9" fontId="31" fillId="0" borderId="0" applyFont="0" applyFill="0" applyBorder="0" applyAlignment="0" applyProtection="0"/>
    <xf numFmtId="0" fontId="38" fillId="0" borderId="0" applyNumberFormat="0" applyFill="0" applyBorder="0" applyAlignment="0" applyProtection="0"/>
    <xf numFmtId="0" fontId="3" fillId="3" borderId="0" applyNumberFormat="0" applyFont="0" applyBorder="0" applyAlignment="0" applyProtection="0"/>
    <xf numFmtId="0" fontId="3" fillId="3" borderId="0" applyNumberFormat="0" applyFont="0" applyBorder="0" applyAlignment="0" applyProtection="0"/>
    <xf numFmtId="0" fontId="54" fillId="0" borderId="45" applyNumberFormat="0" applyFill="0" applyAlignment="0" applyProtection="0"/>
    <xf numFmtId="0" fontId="31" fillId="38" borderId="0" applyNumberFormat="0" applyBorder="0" applyAlignment="0" applyProtection="0"/>
    <xf numFmtId="0" fontId="32" fillId="39" borderId="0" applyNumberFormat="0" applyBorder="0" applyAlignment="0" applyProtection="0"/>
    <xf numFmtId="0" fontId="31" fillId="40" borderId="0" applyNumberFormat="0" applyBorder="0" applyAlignment="0" applyProtection="0"/>
    <xf numFmtId="0" fontId="65" fillId="0" borderId="0"/>
    <xf numFmtId="9" fontId="65"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 fillId="0" borderId="0"/>
  </cellStyleXfs>
  <cellXfs count="448">
    <xf numFmtId="0" fontId="0" fillId="0" borderId="0" xfId="0"/>
    <xf numFmtId="0" fontId="32" fillId="22" borderId="0" xfId="1"/>
    <xf numFmtId="0" fontId="32" fillId="23" borderId="0" xfId="2" applyAlignment="1">
      <alignment horizontal="right"/>
    </xf>
    <xf numFmtId="14" fontId="32" fillId="23" borderId="0" xfId="2" applyNumberFormat="1"/>
    <xf numFmtId="9" fontId="32" fillId="23" borderId="0" xfId="2" applyNumberFormat="1"/>
    <xf numFmtId="0" fontId="0" fillId="0" borderId="2" xfId="0" applyFill="1" applyBorder="1"/>
    <xf numFmtId="0" fontId="0" fillId="0" borderId="2" xfId="0" applyBorder="1"/>
    <xf numFmtId="0" fontId="38" fillId="0" borderId="0" xfId="22"/>
    <xf numFmtId="0" fontId="40" fillId="0" borderId="0" xfId="0" applyFont="1"/>
    <xf numFmtId="0" fontId="35" fillId="26" borderId="36" xfId="5"/>
    <xf numFmtId="0" fontId="34" fillId="25" borderId="35" xfId="4"/>
    <xf numFmtId="0" fontId="40" fillId="0" borderId="0" xfId="0" applyFont="1" applyFill="1" applyBorder="1"/>
    <xf numFmtId="0" fontId="39" fillId="0" borderId="0" xfId="0" applyFont="1"/>
    <xf numFmtId="0" fontId="36" fillId="27" borderId="0" xfId="9"/>
    <xf numFmtId="0" fontId="2" fillId="0" borderId="0" xfId="13"/>
    <xf numFmtId="0" fontId="3" fillId="0" borderId="2" xfId="14" applyBorder="1"/>
    <xf numFmtId="0" fontId="41" fillId="22" borderId="0" xfId="1" applyFont="1"/>
    <xf numFmtId="0" fontId="42" fillId="22" borderId="0" xfId="1" applyFont="1"/>
    <xf numFmtId="0" fontId="35" fillId="26" borderId="2" xfId="5" applyBorder="1"/>
    <xf numFmtId="0" fontId="43" fillId="0" borderId="37" xfId="0" applyFont="1" applyBorder="1" applyAlignment="1">
      <alignment vertical="center" wrapText="1"/>
    </xf>
    <xf numFmtId="0" fontId="0" fillId="0" borderId="38" xfId="0" applyBorder="1"/>
    <xf numFmtId="0" fontId="0" fillId="0" borderId="39" xfId="0" applyBorder="1"/>
    <xf numFmtId="0" fontId="35" fillId="26" borderId="36" xfId="5" applyAlignment="1">
      <alignment vertical="center" wrapText="1"/>
    </xf>
    <xf numFmtId="0" fontId="43" fillId="0" borderId="0" xfId="0" applyFont="1" applyBorder="1" applyAlignment="1">
      <alignment vertical="center" wrapText="1"/>
    </xf>
    <xf numFmtId="9" fontId="43" fillId="0" borderId="0" xfId="0" applyNumberFormat="1" applyFont="1" applyBorder="1" applyAlignment="1">
      <alignment vertical="center" wrapText="1"/>
    </xf>
    <xf numFmtId="0" fontId="3" fillId="0" borderId="0" xfId="14" applyFill="1" applyBorder="1" applyAlignment="1">
      <alignment horizontal="left"/>
    </xf>
    <xf numFmtId="0" fontId="0" fillId="0" borderId="0" xfId="0" applyFill="1" applyBorder="1"/>
    <xf numFmtId="0" fontId="35" fillId="26" borderId="40" xfId="5" applyBorder="1"/>
    <xf numFmtId="0" fontId="44" fillId="31" borderId="0" xfId="0" applyFont="1" applyFill="1"/>
    <xf numFmtId="0" fontId="4" fillId="5" borderId="4" xfId="19" applyFont="1" applyFill="1" applyBorder="1" applyAlignment="1">
      <alignment horizontal="center"/>
    </xf>
    <xf numFmtId="0" fontId="4" fillId="0" borderId="1" xfId="19" applyFont="1" applyFill="1" applyBorder="1" applyAlignment="1">
      <alignment wrapText="1"/>
    </xf>
    <xf numFmtId="170" fontId="4" fillId="0" borderId="1" xfId="19" applyNumberFormat="1" applyFont="1" applyFill="1" applyBorder="1" applyAlignment="1">
      <alignment horizontal="right" wrapText="1"/>
    </xf>
    <xf numFmtId="171" fontId="4" fillId="0" borderId="1" xfId="19" applyNumberFormat="1" applyFont="1" applyFill="1" applyBorder="1" applyAlignment="1">
      <alignment horizontal="right" wrapText="1"/>
    </xf>
    <xf numFmtId="0" fontId="0" fillId="0" borderId="0" xfId="0" applyAlignment="1">
      <alignment horizontal="left"/>
    </xf>
    <xf numFmtId="0" fontId="6" fillId="0" borderId="0" xfId="14" applyFont="1" applyAlignment="1">
      <alignment horizontal="left"/>
    </xf>
    <xf numFmtId="0" fontId="6" fillId="0" borderId="0" xfId="14" applyFont="1"/>
    <xf numFmtId="0" fontId="7" fillId="0" borderId="0" xfId="14" applyFont="1" applyAlignment="1">
      <alignment horizontal="left"/>
    </xf>
    <xf numFmtId="0" fontId="7" fillId="0" borderId="0" xfId="14" quotePrefix="1" applyFont="1" applyAlignment="1">
      <alignment horizontal="left"/>
    </xf>
    <xf numFmtId="0" fontId="6" fillId="0" borderId="5" xfId="14" applyFont="1" applyBorder="1" applyAlignment="1">
      <alignment horizontal="left"/>
    </xf>
    <xf numFmtId="0" fontId="6" fillId="0" borderId="6" xfId="14" applyFont="1" applyBorder="1" applyAlignment="1">
      <alignment horizontal="left"/>
    </xf>
    <xf numFmtId="0" fontId="6" fillId="0" borderId="7" xfId="14" applyFont="1" applyBorder="1" applyAlignment="1">
      <alignment horizontal="left"/>
    </xf>
    <xf numFmtId="0" fontId="7" fillId="0" borderId="8" xfId="14" applyFont="1" applyFill="1" applyBorder="1" applyAlignment="1">
      <alignment horizontal="left"/>
    </xf>
    <xf numFmtId="0" fontId="7" fillId="0" borderId="9" xfId="14" applyFont="1" applyFill="1" applyBorder="1" applyAlignment="1">
      <alignment horizontal="left"/>
    </xf>
    <xf numFmtId="0" fontId="7" fillId="0" borderId="10" xfId="14" applyFont="1" applyFill="1" applyBorder="1" applyAlignment="1">
      <alignment horizontal="left"/>
    </xf>
    <xf numFmtId="0" fontId="6" fillId="0" borderId="0" xfId="14" applyFont="1" applyFill="1" applyAlignment="1">
      <alignment horizontal="left"/>
    </xf>
    <xf numFmtId="0" fontId="6" fillId="0" borderId="11" xfId="14" applyFont="1" applyBorder="1" applyAlignment="1">
      <alignment horizontal="left"/>
    </xf>
    <xf numFmtId="0" fontId="6" fillId="0" borderId="0" xfId="14" applyFont="1" applyBorder="1" applyAlignment="1">
      <alignment horizontal="left"/>
    </xf>
    <xf numFmtId="0" fontId="6" fillId="0" borderId="12" xfId="14" applyFont="1" applyBorder="1" applyAlignment="1">
      <alignment horizontal="left"/>
    </xf>
    <xf numFmtId="0" fontId="6" fillId="0" borderId="13" xfId="14" applyFont="1" applyFill="1" applyBorder="1" applyAlignment="1">
      <alignment horizontal="left"/>
    </xf>
    <xf numFmtId="0" fontId="6" fillId="0" borderId="2" xfId="14" applyFont="1" applyFill="1" applyBorder="1" applyAlignment="1">
      <alignment horizontal="left"/>
    </xf>
    <xf numFmtId="0" fontId="6" fillId="0" borderId="14" xfId="14" applyFont="1" applyFill="1" applyBorder="1" applyAlignment="1">
      <alignment horizontal="left"/>
    </xf>
    <xf numFmtId="172" fontId="6" fillId="0" borderId="11" xfId="14" applyNumberFormat="1" applyFont="1" applyBorder="1" applyAlignment="1">
      <alignment horizontal="left"/>
    </xf>
    <xf numFmtId="0" fontId="6" fillId="0" borderId="11" xfId="14" applyFont="1" applyFill="1" applyBorder="1" applyAlignment="1">
      <alignment horizontal="left"/>
    </xf>
    <xf numFmtId="0" fontId="6" fillId="0" borderId="0" xfId="14" applyFont="1" applyFill="1" applyBorder="1" applyAlignment="1">
      <alignment horizontal="left"/>
    </xf>
    <xf numFmtId="0" fontId="6" fillId="0" borderId="12" xfId="14" applyFont="1" applyFill="1" applyBorder="1" applyAlignment="1">
      <alignment horizontal="left"/>
    </xf>
    <xf numFmtId="0" fontId="6" fillId="0" borderId="15" xfId="14" applyFont="1" applyFill="1" applyBorder="1" applyAlignment="1">
      <alignment horizontal="left"/>
    </xf>
    <xf numFmtId="0" fontId="6" fillId="0" borderId="16" xfId="14" applyFont="1" applyFill="1" applyBorder="1" applyAlignment="1">
      <alignment horizontal="left"/>
    </xf>
    <xf numFmtId="0" fontId="6" fillId="0" borderId="17" xfId="14" applyFont="1" applyFill="1" applyBorder="1" applyAlignment="1">
      <alignment horizontal="left"/>
    </xf>
    <xf numFmtId="0" fontId="6" fillId="0" borderId="5" xfId="14" applyFont="1" applyFill="1" applyBorder="1" applyAlignment="1">
      <alignment horizontal="left"/>
    </xf>
    <xf numFmtId="0" fontId="6" fillId="0" borderId="6" xfId="14" applyFont="1" applyFill="1" applyBorder="1" applyAlignment="1">
      <alignment horizontal="left"/>
    </xf>
    <xf numFmtId="0" fontId="6" fillId="0" borderId="11" xfId="14" quotePrefix="1" applyFont="1" applyBorder="1" applyAlignment="1">
      <alignment horizontal="left"/>
    </xf>
    <xf numFmtId="0" fontId="6" fillId="0" borderId="15" xfId="14" applyFont="1" applyBorder="1" applyAlignment="1">
      <alignment horizontal="left"/>
    </xf>
    <xf numFmtId="0" fontId="6" fillId="0" borderId="16" xfId="14" applyFont="1" applyBorder="1" applyAlignment="1">
      <alignment horizontal="left"/>
    </xf>
    <xf numFmtId="0" fontId="6" fillId="0" borderId="17" xfId="14" applyFont="1" applyBorder="1" applyAlignment="1">
      <alignment horizontal="left"/>
    </xf>
    <xf numFmtId="0" fontId="6" fillId="0" borderId="8" xfId="14" applyFont="1" applyBorder="1" applyAlignment="1">
      <alignment horizontal="left"/>
    </xf>
    <xf numFmtId="0" fontId="6" fillId="0" borderId="9" xfId="14" applyFont="1" applyBorder="1" applyAlignment="1">
      <alignment horizontal="left"/>
    </xf>
    <xf numFmtId="0" fontId="6" fillId="0" borderId="9" xfId="14" applyFont="1" applyFill="1" applyBorder="1" applyAlignment="1">
      <alignment horizontal="left"/>
    </xf>
    <xf numFmtId="0" fontId="6" fillId="0" borderId="10" xfId="14" applyFont="1" applyFill="1" applyBorder="1" applyAlignment="1">
      <alignment horizontal="left"/>
    </xf>
    <xf numFmtId="0" fontId="6" fillId="0" borderId="13" xfId="14" applyFont="1" applyBorder="1" applyAlignment="1">
      <alignment horizontal="left"/>
    </xf>
    <xf numFmtId="0" fontId="6" fillId="0" borderId="2" xfId="14" applyFont="1" applyBorder="1" applyAlignment="1">
      <alignment horizontal="left"/>
    </xf>
    <xf numFmtId="0" fontId="6" fillId="0" borderId="14" xfId="14" applyFont="1" applyBorder="1" applyAlignment="1">
      <alignment horizontal="left"/>
    </xf>
    <xf numFmtId="1" fontId="6" fillId="0" borderId="2" xfId="14" applyNumberFormat="1" applyFont="1" applyBorder="1" applyAlignment="1">
      <alignment horizontal="left"/>
    </xf>
    <xf numFmtId="1" fontId="6" fillId="0" borderId="14" xfId="14" applyNumberFormat="1" applyFont="1" applyBorder="1" applyAlignment="1">
      <alignment horizontal="left"/>
    </xf>
    <xf numFmtId="1" fontId="6" fillId="6" borderId="0" xfId="14" applyNumberFormat="1" applyFont="1" applyFill="1" applyBorder="1" applyAlignment="1">
      <alignment horizontal="left"/>
    </xf>
    <xf numFmtId="1" fontId="6" fillId="0" borderId="0" xfId="14" applyNumberFormat="1" applyFont="1" applyBorder="1" applyAlignment="1">
      <alignment horizontal="left"/>
    </xf>
    <xf numFmtId="1" fontId="6" fillId="0" borderId="12" xfId="14" applyNumberFormat="1" applyFont="1" applyBorder="1" applyAlignment="1">
      <alignment horizontal="left"/>
    </xf>
    <xf numFmtId="0" fontId="6" fillId="0" borderId="18" xfId="14" applyFont="1" applyBorder="1" applyAlignment="1">
      <alignment horizontal="left"/>
    </xf>
    <xf numFmtId="1" fontId="6" fillId="0" borderId="19" xfId="14" applyNumberFormat="1" applyFont="1" applyBorder="1" applyAlignment="1">
      <alignment horizontal="left"/>
    </xf>
    <xf numFmtId="1" fontId="6" fillId="0" borderId="20" xfId="14" applyNumberFormat="1" applyFont="1" applyBorder="1" applyAlignment="1">
      <alignment horizontal="left"/>
    </xf>
    <xf numFmtId="0" fontId="8" fillId="0" borderId="0" xfId="16" applyNumberFormat="1" applyFont="1"/>
    <xf numFmtId="0" fontId="8" fillId="0" borderId="0" xfId="16" quotePrefix="1" applyNumberFormat="1" applyFont="1"/>
    <xf numFmtId="0" fontId="2" fillId="0" borderId="0" xfId="16"/>
    <xf numFmtId="0" fontId="2" fillId="0" borderId="0" xfId="16" quotePrefix="1" applyNumberFormat="1" applyFont="1"/>
    <xf numFmtId="14" fontId="2" fillId="0" borderId="0" xfId="16" applyNumberFormat="1" applyFont="1"/>
    <xf numFmtId="164" fontId="2" fillId="0" borderId="0" xfId="16" applyNumberFormat="1" applyFont="1"/>
    <xf numFmtId="169" fontId="3" fillId="0" borderId="0" xfId="20"/>
    <xf numFmtId="169" fontId="3" fillId="0" borderId="0" xfId="20" applyFont="1"/>
    <xf numFmtId="0" fontId="3" fillId="0" borderId="0" xfId="20" applyNumberFormat="1"/>
    <xf numFmtId="0" fontId="45" fillId="0" borderId="37" xfId="0" applyFont="1" applyBorder="1" applyAlignment="1">
      <alignment vertical="top" wrapText="1"/>
    </xf>
    <xf numFmtId="0" fontId="46" fillId="30" borderId="41" xfId="0" applyFont="1" applyFill="1" applyBorder="1" applyAlignment="1">
      <alignment horizontal="center" vertical="top" wrapText="1"/>
    </xf>
    <xf numFmtId="0" fontId="46" fillId="30" borderId="42" xfId="0" applyFont="1" applyFill="1" applyBorder="1" applyAlignment="1">
      <alignment horizontal="center" vertical="top" wrapText="1"/>
    </xf>
    <xf numFmtId="0" fontId="46" fillId="30" borderId="43" xfId="0" applyFont="1" applyFill="1" applyBorder="1" applyAlignment="1">
      <alignment horizontal="center" vertical="top" wrapText="1"/>
    </xf>
    <xf numFmtId="0" fontId="45" fillId="32" borderId="37" xfId="0" applyFont="1" applyFill="1" applyBorder="1" applyAlignment="1">
      <alignment vertical="top" wrapText="1"/>
    </xf>
    <xf numFmtId="0" fontId="47" fillId="0" borderId="0" xfId="0" applyFont="1"/>
    <xf numFmtId="0" fontId="3" fillId="0" borderId="21" xfId="14" applyBorder="1"/>
    <xf numFmtId="0" fontId="3" fillId="0" borderId="22" xfId="14" applyBorder="1"/>
    <xf numFmtId="0" fontId="3" fillId="0" borderId="23" xfId="14" applyBorder="1"/>
    <xf numFmtId="0" fontId="3" fillId="0" borderId="0" xfId="14"/>
    <xf numFmtId="0" fontId="3" fillId="0" borderId="24" xfId="14" applyBorder="1"/>
    <xf numFmtId="0" fontId="3" fillId="0" borderId="0" xfId="14" applyBorder="1"/>
    <xf numFmtId="0" fontId="3" fillId="0" borderId="25" xfId="14" applyBorder="1"/>
    <xf numFmtId="0" fontId="3" fillId="0" borderId="26" xfId="14" applyBorder="1"/>
    <xf numFmtId="0" fontId="3" fillId="0" borderId="27" xfId="14" applyBorder="1"/>
    <xf numFmtId="0" fontId="3" fillId="0" borderId="28" xfId="14" applyBorder="1"/>
    <xf numFmtId="0" fontId="0" fillId="0" borderId="2" xfId="0" applyBorder="1" applyAlignment="1">
      <alignment textRotation="90"/>
    </xf>
    <xf numFmtId="0" fontId="0" fillId="0" borderId="2" xfId="0" applyBorder="1" applyAlignment="1">
      <alignment horizontal="center"/>
    </xf>
    <xf numFmtId="0" fontId="48" fillId="0" borderId="2" xfId="0" applyFont="1" applyBorder="1"/>
    <xf numFmtId="0" fontId="49" fillId="0" borderId="0" xfId="0" applyFont="1"/>
    <xf numFmtId="0" fontId="48" fillId="33" borderId="2" xfId="0" applyFont="1" applyFill="1" applyBorder="1"/>
    <xf numFmtId="0" fontId="48" fillId="34" borderId="2" xfId="0" applyFont="1" applyFill="1" applyBorder="1"/>
    <xf numFmtId="0" fontId="35" fillId="26" borderId="44" xfId="5" applyBorder="1"/>
    <xf numFmtId="0" fontId="35" fillId="26" borderId="0" xfId="5" applyBorder="1"/>
    <xf numFmtId="0" fontId="35" fillId="26" borderId="29" xfId="5" applyBorder="1"/>
    <xf numFmtId="0" fontId="10" fillId="0" borderId="0" xfId="13" applyFont="1" applyFill="1" applyBorder="1" applyAlignment="1"/>
    <xf numFmtId="0" fontId="2" fillId="0" borderId="0" xfId="13" applyBorder="1"/>
    <xf numFmtId="0" fontId="11" fillId="8" borderId="0" xfId="13" applyFont="1" applyFill="1"/>
    <xf numFmtId="0" fontId="2" fillId="8" borderId="0" xfId="13" applyFill="1"/>
    <xf numFmtId="0" fontId="2" fillId="0" borderId="0" xfId="13" applyFill="1"/>
    <xf numFmtId="0" fontId="12" fillId="8" borderId="0" xfId="13" applyFont="1" applyFill="1"/>
    <xf numFmtId="0" fontId="11" fillId="8" borderId="30" xfId="13" applyFont="1" applyFill="1" applyBorder="1"/>
    <xf numFmtId="0" fontId="2" fillId="8" borderId="0" xfId="13" applyFill="1" applyBorder="1"/>
    <xf numFmtId="0" fontId="2" fillId="0" borderId="0" xfId="13" applyFill="1" applyBorder="1"/>
    <xf numFmtId="0" fontId="13" fillId="8" borderId="0" xfId="13" applyFont="1" applyFill="1"/>
    <xf numFmtId="14" fontId="11" fillId="8" borderId="30" xfId="13" applyNumberFormat="1" applyFont="1" applyFill="1" applyBorder="1"/>
    <xf numFmtId="0" fontId="4" fillId="0" borderId="0" xfId="19"/>
    <xf numFmtId="0" fontId="14" fillId="0" borderId="0" xfId="14" applyFont="1"/>
    <xf numFmtId="0" fontId="16" fillId="0" borderId="0" xfId="14" applyFont="1"/>
    <xf numFmtId="0" fontId="17" fillId="10" borderId="2" xfId="14" applyFont="1" applyFill="1" applyBorder="1"/>
    <xf numFmtId="0" fontId="18" fillId="0" borderId="2" xfId="14" applyFont="1" applyBorder="1"/>
    <xf numFmtId="0" fontId="18" fillId="0" borderId="2" xfId="14" applyNumberFormat="1" applyFont="1" applyBorder="1"/>
    <xf numFmtId="0" fontId="18" fillId="0" borderId="2" xfId="17" applyFont="1" applyBorder="1"/>
    <xf numFmtId="0" fontId="12" fillId="0" borderId="0" xfId="14" applyFont="1" applyAlignment="1">
      <alignment horizontal="center"/>
    </xf>
    <xf numFmtId="0" fontId="18" fillId="11" borderId="0" xfId="14" applyFont="1" applyFill="1" applyBorder="1"/>
    <xf numFmtId="0" fontId="20" fillId="0" borderId="29" xfId="14" applyFont="1" applyBorder="1"/>
    <xf numFmtId="0" fontId="20" fillId="0" borderId="29" xfId="14" applyNumberFormat="1" applyFont="1" applyBorder="1"/>
    <xf numFmtId="0" fontId="18" fillId="11" borderId="0" xfId="14" applyNumberFormat="1" applyFont="1" applyFill="1" applyBorder="1"/>
    <xf numFmtId="0" fontId="17" fillId="0" borderId="0" xfId="14" applyFont="1" applyFill="1" applyBorder="1"/>
    <xf numFmtId="0" fontId="17" fillId="10" borderId="0" xfId="14" applyFont="1" applyFill="1" applyBorder="1" applyAlignment="1">
      <alignment horizontal="center"/>
    </xf>
    <xf numFmtId="49" fontId="14" fillId="0" borderId="0" xfId="14" applyNumberFormat="1" applyFont="1" applyFill="1" applyBorder="1"/>
    <xf numFmtId="0" fontId="17" fillId="12" borderId="0" xfId="14" applyFont="1" applyFill="1" applyBorder="1"/>
    <xf numFmtId="0" fontId="17" fillId="6" borderId="0" xfId="14" applyFont="1" applyFill="1" applyBorder="1"/>
    <xf numFmtId="0" fontId="22" fillId="10" borderId="0" xfId="14" applyFont="1" applyFill="1" applyBorder="1"/>
    <xf numFmtId="0" fontId="18" fillId="0" borderId="0" xfId="14" applyFont="1"/>
    <xf numFmtId="0" fontId="23" fillId="5" borderId="4" xfId="19" applyFont="1" applyFill="1" applyBorder="1" applyAlignment="1">
      <alignment horizontal="center"/>
    </xf>
    <xf numFmtId="0" fontId="23" fillId="0" borderId="1" xfId="19" applyFont="1" applyFill="1" applyBorder="1" applyAlignment="1">
      <alignment wrapText="1"/>
    </xf>
    <xf numFmtId="170" fontId="23" fillId="0" borderId="1" xfId="19" applyNumberFormat="1" applyFont="1" applyFill="1" applyBorder="1" applyAlignment="1">
      <alignment horizontal="right" wrapText="1"/>
    </xf>
    <xf numFmtId="171" fontId="23" fillId="0" borderId="1" xfId="19" applyNumberFormat="1" applyFont="1" applyFill="1" applyBorder="1" applyAlignment="1">
      <alignment horizontal="right" wrapText="1"/>
    </xf>
    <xf numFmtId="0" fontId="23" fillId="5" borderId="32" xfId="19" applyFont="1" applyFill="1" applyBorder="1" applyAlignment="1">
      <alignment horizontal="center"/>
    </xf>
    <xf numFmtId="0" fontId="51" fillId="28" borderId="0" xfId="12" applyFont="1"/>
    <xf numFmtId="0" fontId="16" fillId="13" borderId="2" xfId="14" applyFont="1" applyFill="1" applyBorder="1" applyAlignment="1">
      <alignment horizontal="center"/>
    </xf>
    <xf numFmtId="0" fontId="16" fillId="13" borderId="2" xfId="14" applyFont="1" applyFill="1" applyBorder="1"/>
    <xf numFmtId="165" fontId="3" fillId="0" borderId="0" xfId="14" applyNumberFormat="1"/>
    <xf numFmtId="0" fontId="3" fillId="0" borderId="0" xfId="14" applyAlignment="1">
      <alignment horizontal="center"/>
    </xf>
    <xf numFmtId="0" fontId="3" fillId="0" borderId="0" xfId="14" quotePrefix="1"/>
    <xf numFmtId="0" fontId="24" fillId="0" borderId="0" xfId="14" applyFont="1"/>
    <xf numFmtId="0" fontId="3" fillId="0" borderId="0" xfId="14" quotePrefix="1" applyFont="1"/>
    <xf numFmtId="165" fontId="24" fillId="0" borderId="0" xfId="14" applyNumberFormat="1" applyFont="1"/>
    <xf numFmtId="168" fontId="31" fillId="0" borderId="0" xfId="7" applyNumberFormat="1" applyFont="1"/>
    <xf numFmtId="0" fontId="0" fillId="31" borderId="2" xfId="0" applyFill="1" applyBorder="1"/>
    <xf numFmtId="0" fontId="0" fillId="35" borderId="2" xfId="0" applyFill="1" applyBorder="1"/>
    <xf numFmtId="0" fontId="26" fillId="0" borderId="0" xfId="16" applyFont="1"/>
    <xf numFmtId="0" fontId="26" fillId="15" borderId="2" xfId="16" applyFont="1" applyFill="1" applyBorder="1" applyAlignment="1">
      <alignment horizontal="center"/>
    </xf>
    <xf numFmtId="0" fontId="26" fillId="16" borderId="2" xfId="16" applyFont="1" applyFill="1" applyBorder="1"/>
    <xf numFmtId="0" fontId="26" fillId="9" borderId="2" xfId="16" applyFont="1" applyFill="1" applyBorder="1"/>
    <xf numFmtId="0" fontId="26" fillId="0" borderId="2" xfId="16" applyFont="1" applyBorder="1" applyAlignment="1">
      <alignment horizontal="center"/>
    </xf>
    <xf numFmtId="0" fontId="26" fillId="0" borderId="2" xfId="16" applyFont="1" applyBorder="1"/>
    <xf numFmtId="0" fontId="25" fillId="17" borderId="2" xfId="16" applyFont="1" applyFill="1" applyBorder="1"/>
    <xf numFmtId="0" fontId="25" fillId="18" borderId="2" xfId="16" applyFont="1" applyFill="1" applyBorder="1" applyAlignment="1">
      <alignment horizontal="center"/>
    </xf>
    <xf numFmtId="0" fontId="26" fillId="4" borderId="2" xfId="16" applyFont="1" applyFill="1" applyBorder="1"/>
    <xf numFmtId="0" fontId="27" fillId="7" borderId="2" xfId="16" applyFont="1" applyFill="1" applyBorder="1"/>
    <xf numFmtId="20" fontId="26" fillId="0" borderId="2" xfId="16" applyNumberFormat="1" applyFont="1" applyBorder="1"/>
    <xf numFmtId="0" fontId="26" fillId="6" borderId="2" xfId="16" applyFont="1" applyFill="1" applyBorder="1" applyAlignment="1">
      <alignment horizontal="center"/>
    </xf>
    <xf numFmtId="0" fontId="13" fillId="0" borderId="0" xfId="13" applyFont="1"/>
    <xf numFmtId="0" fontId="3" fillId="0" borderId="2" xfId="18" applyFont="1" applyFill="1" applyBorder="1"/>
    <xf numFmtId="0" fontId="28" fillId="0" borderId="2" xfId="14" applyFont="1" applyFill="1" applyBorder="1"/>
    <xf numFmtId="0" fontId="52" fillId="35" borderId="2" xfId="14" applyFont="1" applyFill="1" applyBorder="1"/>
    <xf numFmtId="0" fontId="6" fillId="15" borderId="2" xfId="14" applyFont="1" applyFill="1" applyBorder="1" applyAlignment="1">
      <alignment horizontal="center"/>
    </xf>
    <xf numFmtId="0" fontId="3" fillId="15" borderId="2" xfId="14" applyFill="1" applyBorder="1" applyAlignment="1">
      <alignment horizontal="center"/>
    </xf>
    <xf numFmtId="0" fontId="30" fillId="0" borderId="0" xfId="16" applyFont="1"/>
    <xf numFmtId="0" fontId="29" fillId="36" borderId="2" xfId="16" applyFont="1" applyFill="1" applyBorder="1"/>
    <xf numFmtId="0" fontId="3" fillId="0" borderId="2" xfId="18" applyFont="1" applyFill="1" applyBorder="1" applyAlignment="1">
      <alignment horizontal="center" vertical="center"/>
    </xf>
    <xf numFmtId="0" fontId="28" fillId="0" borderId="2" xfId="14" applyFont="1" applyFill="1" applyBorder="1" applyAlignment="1">
      <alignment horizontal="center" vertical="center"/>
    </xf>
    <xf numFmtId="0" fontId="0" fillId="35" borderId="0" xfId="0" applyFill="1"/>
    <xf numFmtId="0" fontId="3" fillId="0" borderId="0" xfId="14" applyFill="1"/>
    <xf numFmtId="0" fontId="54" fillId="0" borderId="45" xfId="25" applyAlignment="1" applyProtection="1">
      <alignment horizontal="centerContinuous" vertical="top"/>
      <protection hidden="1"/>
    </xf>
    <xf numFmtId="0" fontId="54" fillId="0" borderId="45" xfId="25" applyAlignment="1" applyProtection="1">
      <alignment horizontal="centerContinuous"/>
      <protection hidden="1"/>
    </xf>
    <xf numFmtId="0" fontId="31" fillId="38" borderId="46" xfId="26" applyBorder="1" applyAlignment="1" applyProtection="1">
      <alignment horizontal="left"/>
      <protection hidden="1"/>
    </xf>
    <xf numFmtId="0" fontId="39" fillId="38" borderId="34" xfId="26" applyFont="1" applyBorder="1" applyAlignment="1" applyProtection="1">
      <alignment horizontal="right"/>
      <protection hidden="1"/>
    </xf>
    <xf numFmtId="0" fontId="31" fillId="38" borderId="33" xfId="26" applyBorder="1" applyAlignment="1" applyProtection="1">
      <alignment horizontal="left"/>
      <protection locked="0"/>
    </xf>
    <xf numFmtId="0" fontId="31" fillId="38" borderId="47" xfId="26" applyBorder="1" applyAlignment="1" applyProtection="1">
      <alignment horizontal="left"/>
      <protection hidden="1"/>
    </xf>
    <xf numFmtId="0" fontId="31" fillId="38" borderId="48" xfId="26" applyBorder="1" applyAlignment="1" applyProtection="1">
      <alignment horizontal="left"/>
      <protection hidden="1"/>
    </xf>
    <xf numFmtId="14" fontId="31" fillId="38" borderId="33" xfId="26" applyNumberFormat="1" applyBorder="1" applyAlignment="1" applyProtection="1">
      <alignment horizontal="left"/>
      <protection locked="0"/>
    </xf>
    <xf numFmtId="0" fontId="31" fillId="38" borderId="47" xfId="26" applyBorder="1" applyAlignment="1" applyProtection="1">
      <alignment horizontal="centerContinuous"/>
      <protection hidden="1"/>
    </xf>
    <xf numFmtId="0" fontId="31" fillId="38" borderId="48" xfId="26" applyBorder="1" applyAlignment="1" applyProtection="1">
      <alignment horizontal="centerContinuous"/>
      <protection hidden="1"/>
    </xf>
    <xf numFmtId="0" fontId="16" fillId="0" borderId="11" xfId="14" applyFont="1" applyFill="1" applyBorder="1" applyAlignment="1" applyProtection="1">
      <alignment horizontal="left"/>
      <protection hidden="1"/>
    </xf>
    <xf numFmtId="0" fontId="16" fillId="0" borderId="0" xfId="14" applyFont="1" applyFill="1" applyBorder="1" applyAlignment="1" applyProtection="1">
      <alignment horizontal="left"/>
      <protection hidden="1"/>
    </xf>
    <xf numFmtId="0" fontId="3" fillId="0" borderId="0" xfId="14" applyFill="1" applyBorder="1" applyAlignment="1" applyProtection="1">
      <alignment horizontal="centerContinuous"/>
      <protection hidden="1"/>
    </xf>
    <xf numFmtId="0" fontId="3" fillId="0" borderId="0" xfId="14" applyBorder="1" applyAlignment="1" applyProtection="1">
      <alignment horizontal="centerContinuous"/>
      <protection hidden="1"/>
    </xf>
    <xf numFmtId="0" fontId="3" fillId="0" borderId="12" xfId="14" applyBorder="1" applyAlignment="1" applyProtection="1">
      <alignment horizontal="centerContinuous"/>
      <protection hidden="1"/>
    </xf>
    <xf numFmtId="0" fontId="39" fillId="38" borderId="13" xfId="26" applyFont="1" applyBorder="1" applyAlignment="1" applyProtection="1">
      <alignment horizontal="center"/>
      <protection hidden="1"/>
    </xf>
    <xf numFmtId="0" fontId="39" fillId="38" borderId="2" xfId="26" applyFont="1" applyBorder="1" applyAlignment="1" applyProtection="1">
      <alignment horizontal="center"/>
      <protection hidden="1"/>
    </xf>
    <xf numFmtId="0" fontId="39" fillId="38" borderId="2" xfId="26" applyFont="1" applyBorder="1" applyAlignment="1" applyProtection="1">
      <alignment horizontal="center" wrapText="1"/>
      <protection hidden="1"/>
    </xf>
    <xf numFmtId="0" fontId="39" fillId="38" borderId="14" xfId="26" applyFont="1" applyBorder="1" applyAlignment="1" applyProtection="1">
      <alignment horizontal="center" wrapText="1"/>
      <protection hidden="1"/>
    </xf>
    <xf numFmtId="174" fontId="55" fillId="0" borderId="13" xfId="14" applyNumberFormat="1" applyFont="1" applyBorder="1" applyAlignment="1" applyProtection="1">
      <alignment horizontal="center"/>
      <protection locked="0" hidden="1"/>
    </xf>
    <xf numFmtId="14" fontId="55" fillId="0" borderId="2" xfId="14" applyNumberFormat="1" applyFont="1" applyBorder="1" applyAlignment="1" applyProtection="1">
      <alignment horizontal="center"/>
      <protection hidden="1"/>
    </xf>
    <xf numFmtId="18" fontId="55" fillId="0" borderId="2" xfId="14" applyNumberFormat="1" applyFont="1" applyBorder="1" applyAlignment="1" applyProtection="1">
      <alignment horizontal="center"/>
      <protection locked="0"/>
    </xf>
    <xf numFmtId="175" fontId="31" fillId="38" borderId="2" xfId="26" applyNumberFormat="1" applyBorder="1" applyAlignment="1" applyProtection="1">
      <alignment horizontal="center"/>
      <protection hidden="1"/>
    </xf>
    <xf numFmtId="175" fontId="31" fillId="38" borderId="14" xfId="26" applyNumberFormat="1" applyBorder="1" applyAlignment="1" applyProtection="1">
      <alignment horizontal="center"/>
      <protection hidden="1"/>
    </xf>
    <xf numFmtId="0" fontId="0" fillId="0" borderId="0" xfId="6" applyNumberFormat="1" applyFont="1"/>
    <xf numFmtId="14" fontId="3" fillId="0" borderId="11" xfId="14" applyNumberFormat="1" applyBorder="1" applyProtection="1">
      <protection hidden="1"/>
    </xf>
    <xf numFmtId="14" fontId="3" fillId="0" borderId="0" xfId="14" applyNumberFormat="1" applyBorder="1" applyProtection="1">
      <protection hidden="1"/>
    </xf>
    <xf numFmtId="18" fontId="3" fillId="0" borderId="0" xfId="14" applyNumberFormat="1" applyBorder="1" applyProtection="1">
      <protection hidden="1"/>
    </xf>
    <xf numFmtId="20" fontId="3" fillId="0" borderId="0" xfId="14" applyNumberFormat="1" applyBorder="1" applyProtection="1">
      <protection hidden="1"/>
    </xf>
    <xf numFmtId="175" fontId="3" fillId="0" borderId="12" xfId="14" applyNumberFormat="1" applyBorder="1" applyProtection="1">
      <protection hidden="1"/>
    </xf>
    <xf numFmtId="18" fontId="31" fillId="40" borderId="46" xfId="28" applyNumberFormat="1" applyBorder="1" applyProtection="1">
      <protection hidden="1"/>
    </xf>
    <xf numFmtId="18" fontId="31" fillId="40" borderId="47" xfId="28" applyNumberFormat="1" applyBorder="1" applyProtection="1">
      <protection hidden="1"/>
    </xf>
    <xf numFmtId="20" fontId="31" fillId="40" borderId="47" xfId="28" applyNumberFormat="1" applyBorder="1" applyProtection="1">
      <protection hidden="1"/>
    </xf>
    <xf numFmtId="175" fontId="31" fillId="40" borderId="34" xfId="28" applyNumberFormat="1" applyBorder="1" applyAlignment="1" applyProtection="1">
      <alignment horizontal="center"/>
      <protection hidden="1"/>
    </xf>
    <xf numFmtId="0" fontId="3" fillId="0" borderId="0" xfId="14" applyBorder="1" applyProtection="1">
      <protection hidden="1"/>
    </xf>
    <xf numFmtId="0" fontId="3" fillId="0" borderId="12" xfId="14" applyBorder="1" applyProtection="1">
      <protection hidden="1"/>
    </xf>
    <xf numFmtId="167" fontId="0" fillId="0" borderId="0" xfId="6" applyFont="1" applyBorder="1" applyProtection="1">
      <protection hidden="1"/>
    </xf>
    <xf numFmtId="175" fontId="0" fillId="0" borderId="0" xfId="6" applyNumberFormat="1" applyFont="1" applyBorder="1" applyProtection="1">
      <protection hidden="1"/>
    </xf>
    <xf numFmtId="0" fontId="3" fillId="0" borderId="15" xfId="14" applyFill="1" applyBorder="1"/>
    <xf numFmtId="0" fontId="3" fillId="0" borderId="16" xfId="14" applyFill="1" applyBorder="1"/>
    <xf numFmtId="0" fontId="3" fillId="0" borderId="16" xfId="14" applyFill="1" applyBorder="1" applyProtection="1">
      <protection hidden="1"/>
    </xf>
    <xf numFmtId="0" fontId="3" fillId="0" borderId="17" xfId="14" applyFill="1" applyBorder="1" applyProtection="1">
      <protection hidden="1"/>
    </xf>
    <xf numFmtId="18" fontId="35" fillId="39" borderId="33" xfId="27" applyNumberFormat="1" applyFont="1" applyBorder="1" applyProtection="1">
      <protection hidden="1"/>
    </xf>
    <xf numFmtId="175" fontId="31" fillId="40" borderId="2" xfId="28" applyNumberFormat="1" applyBorder="1"/>
    <xf numFmtId="175" fontId="3" fillId="0" borderId="0" xfId="14" applyNumberFormat="1" applyFill="1"/>
    <xf numFmtId="4" fontId="3" fillId="0" borderId="0" xfId="14" applyNumberFormat="1" applyFill="1"/>
    <xf numFmtId="0" fontId="3" fillId="0" borderId="0" xfId="14" applyFont="1" applyFill="1"/>
    <xf numFmtId="0" fontId="16" fillId="0" borderId="2" xfId="14" applyFont="1" applyBorder="1"/>
    <xf numFmtId="0" fontId="3" fillId="0" borderId="0" xfId="14" applyFont="1"/>
    <xf numFmtId="17" fontId="3" fillId="0" borderId="0" xfId="14" applyNumberFormat="1"/>
    <xf numFmtId="0" fontId="16" fillId="0" borderId="0" xfId="14" applyFont="1"/>
    <xf numFmtId="0" fontId="58" fillId="0" borderId="0" xfId="14" applyFont="1"/>
    <xf numFmtId="0" fontId="17" fillId="0" borderId="0" xfId="14" applyFont="1"/>
    <xf numFmtId="0" fontId="16" fillId="0" borderId="0" xfId="14" applyFont="1"/>
    <xf numFmtId="0" fontId="62" fillId="0" borderId="0" xfId="14" applyFont="1"/>
    <xf numFmtId="0" fontId="63" fillId="0" borderId="0" xfId="14" applyFont="1"/>
    <xf numFmtId="0" fontId="64" fillId="0" borderId="0" xfId="14" applyFont="1"/>
    <xf numFmtId="0" fontId="62" fillId="0" borderId="0" xfId="14" applyFont="1" applyAlignment="1">
      <alignment horizontal="center"/>
    </xf>
    <xf numFmtId="0" fontId="16" fillId="35" borderId="0" xfId="14" applyFont="1" applyFill="1"/>
    <xf numFmtId="9" fontId="62" fillId="0" borderId="0" xfId="21" applyFont="1" applyAlignment="1">
      <alignment horizontal="center"/>
    </xf>
    <xf numFmtId="0" fontId="58" fillId="0" borderId="0" xfId="29" applyFont="1"/>
    <xf numFmtId="0" fontId="65" fillId="0" borderId="0" xfId="29"/>
    <xf numFmtId="0" fontId="16" fillId="13" borderId="2" xfId="29" applyFont="1" applyFill="1" applyBorder="1"/>
    <xf numFmtId="0" fontId="16" fillId="0" borderId="0" xfId="29" applyFont="1" applyAlignment="1">
      <alignment horizontal="right"/>
    </xf>
    <xf numFmtId="0" fontId="65" fillId="0" borderId="0" xfId="29" applyAlignment="1">
      <alignment horizontal="right"/>
    </xf>
    <xf numFmtId="1" fontId="3" fillId="15" borderId="2" xfId="29" applyNumberFormat="1" applyFont="1" applyFill="1" applyBorder="1" applyAlignment="1">
      <alignment horizontal="center"/>
    </xf>
    <xf numFmtId="176" fontId="3" fillId="15" borderId="2" xfId="29" applyNumberFormat="1" applyFont="1" applyFill="1" applyBorder="1" applyAlignment="1">
      <alignment horizontal="center"/>
    </xf>
    <xf numFmtId="0" fontId="3" fillId="15" borderId="2" xfId="29" applyFont="1" applyFill="1" applyBorder="1"/>
    <xf numFmtId="0" fontId="3" fillId="15" borderId="2" xfId="29" applyFont="1" applyFill="1" applyBorder="1" applyAlignment="1">
      <alignment vertical="top"/>
    </xf>
    <xf numFmtId="176" fontId="65" fillId="0" borderId="0" xfId="29" applyNumberFormat="1"/>
    <xf numFmtId="0" fontId="3" fillId="15" borderId="2" xfId="29" applyFont="1" applyFill="1" applyBorder="1" applyAlignment="1">
      <alignment vertical="top" wrapText="1"/>
    </xf>
    <xf numFmtId="0" fontId="66" fillId="0" borderId="0" xfId="29" applyFont="1" applyAlignment="1">
      <alignment horizontal="center"/>
    </xf>
    <xf numFmtId="0" fontId="67" fillId="41" borderId="49" xfId="29" applyFont="1" applyFill="1" applyBorder="1" applyAlignment="1">
      <alignment horizontal="center"/>
    </xf>
    <xf numFmtId="177" fontId="65" fillId="0" borderId="0" xfId="29" applyNumberFormat="1" applyAlignment="1">
      <alignment horizontal="center"/>
    </xf>
    <xf numFmtId="0" fontId="65" fillId="0" borderId="0" xfId="29" applyAlignment="1">
      <alignment horizontal="center"/>
    </xf>
    <xf numFmtId="177" fontId="66" fillId="0" borderId="3" xfId="29" applyNumberFormat="1" applyFont="1" applyBorder="1" applyAlignment="1">
      <alignment horizontal="center"/>
    </xf>
    <xf numFmtId="0" fontId="65" fillId="0" borderId="0" xfId="29" applyFill="1" applyAlignment="1">
      <alignment horizontal="center"/>
    </xf>
    <xf numFmtId="0" fontId="65" fillId="0" borderId="0" xfId="29" applyNumberFormat="1" applyAlignment="1">
      <alignment horizontal="right"/>
    </xf>
    <xf numFmtId="0" fontId="65" fillId="0" borderId="2" xfId="29" applyBorder="1"/>
    <xf numFmtId="3" fontId="65" fillId="15" borderId="2" xfId="29" applyNumberFormat="1" applyFill="1" applyBorder="1"/>
    <xf numFmtId="3" fontId="65" fillId="0" borderId="0" xfId="29" applyNumberFormat="1"/>
    <xf numFmtId="0" fontId="16" fillId="0" borderId="0" xfId="29" applyFont="1"/>
    <xf numFmtId="0" fontId="68" fillId="42" borderId="4" xfId="29" applyFont="1" applyFill="1" applyBorder="1" applyAlignment="1">
      <alignment horizontal="center" wrapText="1"/>
    </xf>
    <xf numFmtId="0" fontId="4" fillId="42" borderId="4" xfId="29" applyFont="1" applyFill="1" applyBorder="1" applyAlignment="1">
      <alignment horizontal="center" wrapText="1"/>
    </xf>
    <xf numFmtId="0" fontId="65" fillId="42" borderId="4" xfId="29" applyFill="1" applyBorder="1" applyAlignment="1">
      <alignment wrapText="1"/>
    </xf>
    <xf numFmtId="0" fontId="69" fillId="42" borderId="4" xfId="29" applyFont="1" applyFill="1" applyBorder="1" applyAlignment="1">
      <alignment wrapText="1"/>
    </xf>
    <xf numFmtId="0" fontId="69" fillId="42" borderId="4" xfId="29" applyFont="1" applyFill="1" applyBorder="1" applyAlignment="1">
      <alignment horizontal="center" wrapText="1"/>
    </xf>
    <xf numFmtId="0" fontId="69" fillId="15" borderId="4" xfId="29" applyFont="1" applyFill="1" applyBorder="1" applyAlignment="1">
      <alignment wrapText="1"/>
    </xf>
    <xf numFmtId="0" fontId="70" fillId="0" borderId="0" xfId="29" applyFont="1"/>
    <xf numFmtId="0" fontId="65" fillId="15" borderId="2" xfId="29" applyFill="1" applyBorder="1"/>
    <xf numFmtId="0" fontId="71" fillId="10" borderId="2" xfId="14" applyFont="1" applyFill="1" applyBorder="1"/>
    <xf numFmtId="0" fontId="30" fillId="0" borderId="0" xfId="13" applyFont="1"/>
    <xf numFmtId="0" fontId="73" fillId="29" borderId="2" xfId="13" applyFont="1" applyFill="1" applyBorder="1"/>
    <xf numFmtId="0" fontId="73" fillId="29" borderId="2" xfId="13" applyFont="1" applyFill="1" applyBorder="1" applyAlignment="1">
      <alignment wrapText="1"/>
    </xf>
    <xf numFmtId="0" fontId="30" fillId="0" borderId="2" xfId="13" applyFont="1" applyBorder="1"/>
    <xf numFmtId="0" fontId="30" fillId="0" borderId="2" xfId="13" applyFont="1" applyBorder="1" applyProtection="1">
      <protection hidden="1"/>
    </xf>
    <xf numFmtId="0" fontId="74" fillId="0" borderId="2" xfId="14" applyFont="1" applyBorder="1"/>
    <xf numFmtId="0" fontId="75" fillId="30" borderId="0" xfId="13" applyFont="1" applyFill="1"/>
    <xf numFmtId="0" fontId="76" fillId="0" borderId="0" xfId="13" applyFont="1"/>
    <xf numFmtId="0" fontId="30" fillId="0" borderId="0" xfId="13" applyFont="1" applyAlignment="1">
      <alignment wrapText="1"/>
    </xf>
    <xf numFmtId="0" fontId="30" fillId="0" borderId="0" xfId="13" quotePrefix="1" applyFont="1"/>
    <xf numFmtId="0" fontId="30" fillId="0" borderId="3" xfId="13" applyFont="1" applyBorder="1"/>
    <xf numFmtId="0" fontId="48" fillId="35" borderId="2" xfId="0" applyFont="1" applyFill="1" applyBorder="1"/>
    <xf numFmtId="0" fontId="48" fillId="0" borderId="0" xfId="0" applyFont="1"/>
    <xf numFmtId="0" fontId="11" fillId="0" borderId="0" xfId="13" applyFont="1"/>
    <xf numFmtId="49" fontId="0" fillId="0" borderId="0" xfId="0" applyNumberFormat="1"/>
    <xf numFmtId="0" fontId="40" fillId="35" borderId="0" xfId="0" applyFont="1" applyFill="1"/>
    <xf numFmtId="0" fontId="78" fillId="0" borderId="0" xfId="14" applyFont="1"/>
    <xf numFmtId="0" fontId="12" fillId="15" borderId="2" xfId="14" applyFont="1" applyFill="1" applyBorder="1" applyAlignment="1">
      <alignment horizontal="center"/>
    </xf>
    <xf numFmtId="168" fontId="12" fillId="15" borderId="2" xfId="7" applyNumberFormat="1" applyFont="1" applyFill="1" applyBorder="1" applyAlignment="1">
      <alignment horizontal="center"/>
    </xf>
    <xf numFmtId="0" fontId="12" fillId="15" borderId="24" xfId="14" applyFont="1" applyFill="1" applyBorder="1" applyAlignment="1">
      <alignment horizontal="center"/>
    </xf>
    <xf numFmtId="178" fontId="78" fillId="0" borderId="0" xfId="14" applyNumberFormat="1" applyFont="1"/>
    <xf numFmtId="168" fontId="77" fillId="0" borderId="0" xfId="7" applyNumberFormat="1" applyFont="1"/>
    <xf numFmtId="0" fontId="0" fillId="0" borderId="0" xfId="0" applyNumberFormat="1"/>
    <xf numFmtId="0" fontId="0" fillId="0" borderId="0" xfId="0" quotePrefix="1"/>
    <xf numFmtId="0" fontId="2" fillId="0" borderId="0" xfId="16" applyNumberFormat="1" applyFont="1"/>
    <xf numFmtId="3" fontId="3" fillId="38" borderId="52" xfId="14" applyNumberFormat="1" applyFont="1" applyFill="1" applyBorder="1" applyAlignment="1">
      <alignment horizontal="center"/>
    </xf>
    <xf numFmtId="0" fontId="16" fillId="13" borderId="21" xfId="14" applyNumberFormat="1" applyFont="1" applyFill="1" applyBorder="1" applyAlignment="1">
      <alignment horizontal="center"/>
    </xf>
    <xf numFmtId="0" fontId="16" fillId="13" borderId="29" xfId="14" applyNumberFormat="1" applyFont="1" applyFill="1" applyBorder="1" applyAlignment="1"/>
    <xf numFmtId="0" fontId="3" fillId="38" borderId="53" xfId="14" applyNumberFormat="1" applyFont="1" applyFill="1" applyBorder="1" applyAlignment="1"/>
    <xf numFmtId="0" fontId="3" fillId="38" borderId="22" xfId="14" applyNumberFormat="1" applyFont="1" applyFill="1" applyBorder="1" applyAlignment="1"/>
    <xf numFmtId="165" fontId="3" fillId="38" borderId="22" xfId="14" applyNumberFormat="1" applyFont="1" applyFill="1" applyBorder="1" applyAlignment="1"/>
    <xf numFmtId="3" fontId="3" fillId="38" borderId="54" xfId="14" applyNumberFormat="1" applyFont="1" applyFill="1" applyBorder="1" applyAlignment="1">
      <alignment horizontal="center"/>
    </xf>
    <xf numFmtId="0" fontId="3" fillId="0" borderId="55" xfId="14" applyNumberFormat="1" applyFont="1" applyBorder="1" applyAlignment="1"/>
    <xf numFmtId="0" fontId="3" fillId="0" borderId="51" xfId="14" applyNumberFormat="1" applyFont="1" applyBorder="1" applyAlignment="1"/>
    <xf numFmtId="165" fontId="3" fillId="0" borderId="51" xfId="14" applyNumberFormat="1" applyFont="1" applyBorder="1" applyAlignment="1"/>
    <xf numFmtId="3" fontId="3" fillId="0" borderId="56" xfId="14" applyNumberFormat="1" applyFont="1" applyBorder="1" applyAlignment="1">
      <alignment horizontal="center"/>
    </xf>
    <xf numFmtId="0" fontId="3" fillId="38" borderId="55" xfId="14" applyNumberFormat="1" applyFont="1" applyFill="1" applyBorder="1" applyAlignment="1"/>
    <xf numFmtId="0" fontId="3" fillId="38" borderId="51" xfId="14" applyNumberFormat="1" applyFont="1" applyFill="1" applyBorder="1" applyAlignment="1"/>
    <xf numFmtId="165" fontId="3" fillId="38" borderId="51" xfId="14" applyNumberFormat="1" applyFont="1" applyFill="1" applyBorder="1" applyAlignment="1"/>
    <xf numFmtId="3" fontId="3" fillId="38" borderId="56" xfId="14" applyNumberFormat="1" applyFont="1" applyFill="1" applyBorder="1" applyAlignment="1">
      <alignment horizontal="center"/>
    </xf>
    <xf numFmtId="0" fontId="3" fillId="38" borderId="57" xfId="14" applyNumberFormat="1" applyFont="1" applyFill="1" applyBorder="1" applyAlignment="1"/>
    <xf numFmtId="0" fontId="3" fillId="38" borderId="58" xfId="14" applyNumberFormat="1" applyFont="1" applyFill="1" applyBorder="1" applyAlignment="1"/>
    <xf numFmtId="165" fontId="3" fillId="38" borderId="58" xfId="14" applyNumberFormat="1" applyFont="1" applyFill="1" applyBorder="1" applyAlignment="1"/>
    <xf numFmtId="16" fontId="3" fillId="38" borderId="58" xfId="14" applyNumberFormat="1" applyFont="1" applyFill="1" applyBorder="1" applyAlignment="1">
      <alignment horizontal="center"/>
    </xf>
    <xf numFmtId="0" fontId="16" fillId="13" borderId="2" xfId="13" applyFont="1" applyFill="1" applyBorder="1" applyAlignment="1">
      <alignment horizontal="center" vertical="top" wrapText="1"/>
    </xf>
    <xf numFmtId="0" fontId="16" fillId="0" borderId="0" xfId="13" applyFont="1" applyBorder="1" applyAlignment="1">
      <alignment horizontal="right"/>
    </xf>
    <xf numFmtId="173" fontId="3" fillId="0" borderId="0" xfId="13" applyNumberFormat="1" applyFont="1" applyBorder="1" applyAlignment="1">
      <alignment horizontal="right" vertical="top" wrapText="1"/>
    </xf>
    <xf numFmtId="173" fontId="3" fillId="15" borderId="50" xfId="13" applyNumberFormat="1" applyFont="1" applyFill="1" applyBorder="1" applyAlignment="1">
      <alignment horizontal="right" vertical="top" wrapText="1"/>
    </xf>
    <xf numFmtId="10" fontId="3" fillId="15" borderId="50" xfId="13" applyNumberFormat="1" applyFont="1" applyFill="1" applyBorder="1" applyAlignment="1">
      <alignment horizontal="center" vertical="top" wrapText="1"/>
    </xf>
    <xf numFmtId="10" fontId="3" fillId="0" borderId="0" xfId="13" applyNumberFormat="1" applyFont="1" applyBorder="1" applyAlignment="1">
      <alignment horizontal="right" vertical="top" wrapText="1"/>
    </xf>
    <xf numFmtId="173" fontId="3" fillId="15" borderId="4" xfId="13" applyNumberFormat="1" applyFont="1" applyFill="1" applyBorder="1" applyAlignment="1">
      <alignment horizontal="right" vertical="top" wrapText="1"/>
    </xf>
    <xf numFmtId="10" fontId="3" fillId="15" borderId="4" xfId="13" applyNumberFormat="1" applyFont="1" applyFill="1" applyBorder="1" applyAlignment="1">
      <alignment horizontal="center" vertical="top" wrapText="1"/>
    </xf>
    <xf numFmtId="0" fontId="61" fillId="0" borderId="0" xfId="13" applyFont="1"/>
    <xf numFmtId="14" fontId="2" fillId="0" borderId="0" xfId="13" applyNumberFormat="1"/>
    <xf numFmtId="0" fontId="16" fillId="13" borderId="2" xfId="13" applyFont="1" applyFill="1" applyBorder="1" applyAlignment="1">
      <alignment horizontal="center"/>
    </xf>
    <xf numFmtId="14" fontId="2" fillId="15" borderId="2" xfId="13" applyNumberFormat="1" applyFill="1" applyBorder="1"/>
    <xf numFmtId="174" fontId="2" fillId="15" borderId="2" xfId="13" applyNumberFormat="1" applyFill="1" applyBorder="1" applyAlignment="1">
      <alignment horizontal="center"/>
    </xf>
    <xf numFmtId="0" fontId="2" fillId="15" borderId="2" xfId="13" applyFill="1" applyBorder="1"/>
    <xf numFmtId="0" fontId="16" fillId="13" borderId="2" xfId="13" applyFont="1" applyFill="1" applyBorder="1"/>
    <xf numFmtId="10" fontId="16" fillId="13" borderId="2" xfId="31" applyNumberFormat="1" applyFont="1" applyFill="1" applyBorder="1" applyAlignment="1">
      <alignment horizontal="center"/>
    </xf>
    <xf numFmtId="0" fontId="16" fillId="13" borderId="2" xfId="13" applyFont="1" applyFill="1" applyBorder="1" applyAlignment="1">
      <alignment wrapText="1"/>
    </xf>
    <xf numFmtId="0" fontId="16" fillId="13" borderId="0" xfId="13" applyFont="1" applyFill="1" applyAlignment="1">
      <alignment horizontal="centerContinuous"/>
    </xf>
    <xf numFmtId="0" fontId="16" fillId="0" borderId="0" xfId="13" applyFont="1"/>
    <xf numFmtId="0" fontId="2" fillId="0" borderId="0" xfId="13" applyAlignment="1">
      <alignment horizontal="center"/>
    </xf>
    <xf numFmtId="3" fontId="2" fillId="0" borderId="0" xfId="13" applyNumberFormat="1"/>
    <xf numFmtId="10" fontId="2" fillId="0" borderId="0" xfId="31" applyNumberFormat="1"/>
    <xf numFmtId="3" fontId="2" fillId="15" borderId="2" xfId="13" applyNumberFormat="1" applyFill="1" applyBorder="1"/>
    <xf numFmtId="10" fontId="2" fillId="15" borderId="2" xfId="31" applyNumberFormat="1" applyFill="1" applyBorder="1"/>
    <xf numFmtId="0" fontId="16" fillId="13" borderId="24" xfId="13" applyFont="1" applyFill="1" applyBorder="1" applyAlignment="1">
      <alignment horizontal="center"/>
    </xf>
    <xf numFmtId="0" fontId="2" fillId="15" borderId="2" xfId="13" applyFill="1" applyBorder="1" applyAlignment="1">
      <alignment horizontal="center"/>
    </xf>
    <xf numFmtId="0" fontId="3" fillId="42" borderId="4" xfId="13" applyFont="1" applyFill="1" applyBorder="1" applyAlignment="1">
      <alignment horizontal="center" wrapText="1"/>
    </xf>
    <xf numFmtId="43" fontId="3" fillId="35" borderId="4" xfId="32" applyFont="1" applyFill="1" applyBorder="1" applyAlignment="1">
      <alignment horizontal="right" wrapText="1"/>
    </xf>
    <xf numFmtId="0" fontId="16" fillId="0" borderId="0" xfId="13" applyFont="1" applyAlignment="1">
      <alignment horizontal="right"/>
    </xf>
    <xf numFmtId="0" fontId="2" fillId="0" borderId="0" xfId="13" applyAlignment="1">
      <alignment horizontal="right"/>
    </xf>
    <xf numFmtId="0" fontId="16" fillId="0" borderId="0" xfId="14" applyFont="1"/>
    <xf numFmtId="0" fontId="3" fillId="43" borderId="0" xfId="14" applyFill="1"/>
    <xf numFmtId="0" fontId="3" fillId="0" borderId="0" xfId="14" applyNumberFormat="1"/>
    <xf numFmtId="179" fontId="0" fillId="0" borderId="0" xfId="0" applyNumberFormat="1"/>
    <xf numFmtId="14" fontId="0" fillId="0" borderId="0" xfId="0" applyNumberFormat="1"/>
    <xf numFmtId="178" fontId="0" fillId="0" borderId="0" xfId="0" applyNumberFormat="1" applyAlignment="1">
      <alignment horizontal="left" indent="1"/>
    </xf>
    <xf numFmtId="0" fontId="0" fillId="0" borderId="0" xfId="0" applyAlignment="1">
      <alignment horizontal="left" indent="2"/>
    </xf>
    <xf numFmtId="0" fontId="3" fillId="0" borderId="2" xfId="14" quotePrefix="1" applyFill="1" applyBorder="1"/>
    <xf numFmtId="14" fontId="3" fillId="0" borderId="0" xfId="14" applyNumberFormat="1"/>
    <xf numFmtId="0" fontId="70" fillId="0" borderId="0" xfId="13" applyFont="1" applyAlignment="1">
      <alignment horizontal="center"/>
    </xf>
    <xf numFmtId="43" fontId="3" fillId="42" borderId="4" xfId="32" applyFont="1" applyFill="1" applyBorder="1" applyAlignment="1">
      <alignment horizontal="right" wrapText="1"/>
    </xf>
    <xf numFmtId="0" fontId="30" fillId="37" borderId="2" xfId="16" quotePrefix="1" applyNumberFormat="1" applyFont="1" applyFill="1" applyBorder="1"/>
    <xf numFmtId="0" fontId="79" fillId="0" borderId="0" xfId="0" applyFont="1"/>
    <xf numFmtId="0" fontId="0" fillId="44" borderId="2" xfId="0" applyFill="1" applyBorder="1"/>
    <xf numFmtId="0" fontId="0" fillId="45" borderId="2" xfId="0" applyFill="1" applyBorder="1"/>
    <xf numFmtId="0" fontId="43" fillId="0" borderId="37" xfId="0" applyFont="1" applyBorder="1" applyAlignment="1">
      <alignment vertical="center"/>
    </xf>
    <xf numFmtId="0" fontId="3" fillId="0" borderId="2" xfId="14" quotePrefix="1" applyFill="1" applyBorder="1" applyAlignment="1">
      <alignment wrapText="1"/>
    </xf>
    <xf numFmtId="0" fontId="58" fillId="0" borderId="0" xfId="14" quotePrefix="1" applyFont="1"/>
    <xf numFmtId="0" fontId="3" fillId="0" borderId="0" xfId="29" quotePrefix="1" applyFont="1"/>
    <xf numFmtId="176" fontId="3" fillId="0" borderId="0" xfId="29" quotePrefix="1" applyNumberFormat="1" applyFont="1"/>
    <xf numFmtId="3" fontId="3" fillId="0" borderId="0" xfId="29" quotePrefix="1" applyNumberFormat="1" applyFont="1"/>
    <xf numFmtId="0" fontId="58" fillId="0" borderId="0" xfId="14" applyFont="1"/>
    <xf numFmtId="0" fontId="1" fillId="0" borderId="0" xfId="33"/>
    <xf numFmtId="14" fontId="1" fillId="0" borderId="0" xfId="33" applyNumberFormat="1"/>
    <xf numFmtId="0" fontId="81" fillId="46" borderId="59" xfId="33" applyFont="1" applyFill="1" applyBorder="1" applyAlignment="1">
      <alignment horizontal="left" vertical="center" wrapText="1"/>
    </xf>
    <xf numFmtId="0" fontId="1" fillId="0" borderId="16" xfId="33" applyBorder="1"/>
    <xf numFmtId="14" fontId="1" fillId="47" borderId="0" xfId="33" applyNumberFormat="1" applyFill="1"/>
    <xf numFmtId="14" fontId="1" fillId="48" borderId="0" xfId="33" applyNumberFormat="1" applyFill="1"/>
    <xf numFmtId="0" fontId="1" fillId="47" borderId="0" xfId="33" applyFill="1"/>
    <xf numFmtId="0" fontId="1" fillId="48" borderId="0" xfId="33" applyFill="1"/>
    <xf numFmtId="180" fontId="1" fillId="0" borderId="0" xfId="33" applyNumberFormat="1"/>
    <xf numFmtId="0" fontId="1" fillId="0" borderId="3" xfId="33" applyBorder="1"/>
    <xf numFmtId="16" fontId="1" fillId="0" borderId="0" xfId="33" applyNumberFormat="1"/>
    <xf numFmtId="181" fontId="0" fillId="0" borderId="0" xfId="0" applyNumberFormat="1"/>
    <xf numFmtId="0" fontId="35" fillId="49" borderId="55" xfId="0" applyFont="1" applyFill="1" applyBorder="1"/>
    <xf numFmtId="0" fontId="35" fillId="49" borderId="51" xfId="0" applyFont="1" applyFill="1" applyBorder="1"/>
    <xf numFmtId="0" fontId="35" fillId="49" borderId="56" xfId="0" applyFont="1" applyFill="1" applyBorder="1"/>
    <xf numFmtId="0" fontId="0" fillId="0" borderId="55" xfId="0" applyBorder="1"/>
    <xf numFmtId="0" fontId="0" fillId="0" borderId="51" xfId="0" applyBorder="1"/>
    <xf numFmtId="181" fontId="0" fillId="0" borderId="56" xfId="0" applyNumberFormat="1" applyBorder="1"/>
    <xf numFmtId="0" fontId="0" fillId="0" borderId="60" xfId="0" applyBorder="1"/>
    <xf numFmtId="0" fontId="0" fillId="0" borderId="61" xfId="0" applyBorder="1"/>
    <xf numFmtId="181" fontId="0" fillId="0" borderId="52" xfId="0" applyNumberFormat="1" applyBorder="1"/>
    <xf numFmtId="0" fontId="82" fillId="0" borderId="0" xfId="0" applyFont="1" applyAlignment="1">
      <alignment horizontal="left" vertical="center"/>
    </xf>
    <xf numFmtId="0" fontId="83" fillId="50" borderId="62" xfId="0" applyFont="1" applyFill="1" applyBorder="1" applyAlignment="1">
      <alignment horizontal="center"/>
    </xf>
    <xf numFmtId="182" fontId="84" fillId="30" borderId="62" xfId="0" applyNumberFormat="1" applyFont="1" applyFill="1" applyBorder="1" applyAlignment="1">
      <alignment horizontal="center"/>
    </xf>
    <xf numFmtId="3" fontId="48" fillId="30" borderId="62" xfId="0" applyNumberFormat="1" applyFont="1" applyFill="1" applyBorder="1" applyAlignment="1">
      <alignment horizontal="center"/>
    </xf>
    <xf numFmtId="183" fontId="48" fillId="30" borderId="62" xfId="0" applyNumberFormat="1" applyFont="1" applyFill="1" applyBorder="1" applyAlignment="1">
      <alignment horizontal="center"/>
    </xf>
    <xf numFmtId="182" fontId="84" fillId="30" borderId="62" xfId="0" applyNumberFormat="1" applyFont="1" applyFill="1" applyBorder="1" applyAlignment="1">
      <alignment horizontal="left"/>
    </xf>
    <xf numFmtId="0" fontId="0" fillId="51" borderId="0" xfId="0" applyFill="1"/>
    <xf numFmtId="184" fontId="0" fillId="0" borderId="2" xfId="0" applyNumberFormat="1" applyBorder="1"/>
    <xf numFmtId="184" fontId="35" fillId="26" borderId="36" xfId="5" applyNumberFormat="1"/>
    <xf numFmtId="184" fontId="0" fillId="0" borderId="0" xfId="0" applyNumberFormat="1"/>
    <xf numFmtId="0" fontId="85" fillId="10" borderId="0" xfId="14" applyFont="1" applyFill="1"/>
    <xf numFmtId="2" fontId="86" fillId="35" borderId="0" xfId="14" applyNumberFormat="1" applyFont="1" applyFill="1"/>
    <xf numFmtId="0" fontId="30" fillId="0" borderId="2" xfId="13" applyFont="1" applyBorder="1" applyAlignment="1">
      <alignment horizontal="center" vertical="center"/>
    </xf>
    <xf numFmtId="0" fontId="87" fillId="0" borderId="0" xfId="0" applyFont="1"/>
    <xf numFmtId="181" fontId="11" fillId="8" borderId="30" xfId="13" applyNumberFormat="1" applyFont="1" applyFill="1" applyBorder="1"/>
    <xf numFmtId="185" fontId="3" fillId="38" borderId="22" xfId="14" applyNumberFormat="1" applyFont="1" applyFill="1" applyBorder="1" applyAlignment="1">
      <alignment horizontal="center"/>
    </xf>
    <xf numFmtId="185" fontId="3" fillId="0" borderId="51" xfId="14" applyNumberFormat="1" applyFont="1" applyBorder="1" applyAlignment="1">
      <alignment horizontal="center"/>
    </xf>
    <xf numFmtId="185" fontId="3" fillId="38" borderId="51" xfId="14" applyNumberFormat="1" applyFont="1" applyFill="1" applyBorder="1" applyAlignment="1">
      <alignment horizontal="center"/>
    </xf>
    <xf numFmtId="0" fontId="0" fillId="0" borderId="0" xfId="0" pivotButton="1"/>
    <xf numFmtId="0" fontId="0" fillId="44" borderId="0" xfId="0" applyFill="1" applyAlignment="1">
      <alignment horizontal="center"/>
    </xf>
    <xf numFmtId="0" fontId="0" fillId="35" borderId="2" xfId="0" applyFill="1" applyBorder="1" applyAlignment="1">
      <alignment horizontal="center"/>
    </xf>
    <xf numFmtId="0" fontId="0" fillId="45" borderId="2" xfId="0" applyFill="1" applyBorder="1" applyAlignment="1">
      <alignment horizontal="center" vertical="center"/>
    </xf>
    <xf numFmtId="0" fontId="50" fillId="22" borderId="0" xfId="1" applyFont="1" applyAlignment="1">
      <alignment horizontal="center"/>
    </xf>
    <xf numFmtId="0" fontId="17" fillId="10" borderId="0" xfId="14" applyFont="1" applyFill="1" applyBorder="1" applyAlignment="1">
      <alignment horizontal="center"/>
    </xf>
    <xf numFmtId="0" fontId="12" fillId="0" borderId="0" xfId="14" applyFont="1" applyAlignment="1">
      <alignment horizontal="center"/>
    </xf>
    <xf numFmtId="0" fontId="15" fillId="0" borderId="0" xfId="14" applyFont="1" applyAlignment="1">
      <alignment horizontal="center"/>
    </xf>
    <xf numFmtId="0" fontId="18" fillId="0" borderId="0" xfId="14" applyFont="1" applyBorder="1" applyAlignment="1">
      <alignment horizontal="center"/>
    </xf>
    <xf numFmtId="0" fontId="72" fillId="29" borderId="0" xfId="13" applyFont="1" applyFill="1" applyAlignment="1">
      <alignment horizontal="center"/>
    </xf>
    <xf numFmtId="0" fontId="58" fillId="0" borderId="0" xfId="14" applyFont="1"/>
    <xf numFmtId="0" fontId="42" fillId="22" borderId="0" xfId="1" applyFont="1" applyAlignment="1">
      <alignment horizontal="left"/>
    </xf>
    <xf numFmtId="0" fontId="16" fillId="0" borderId="0" xfId="14" applyFont="1"/>
    <xf numFmtId="0" fontId="9" fillId="8" borderId="0" xfId="13" applyFont="1" applyFill="1" applyBorder="1" applyAlignment="1">
      <alignment horizontal="center"/>
    </xf>
    <xf numFmtId="0" fontId="41" fillId="22" borderId="0" xfId="1" applyFont="1" applyAlignment="1">
      <alignment horizontal="center"/>
    </xf>
    <xf numFmtId="0" fontId="5" fillId="9" borderId="0" xfId="14" applyFont="1" applyFill="1" applyAlignment="1">
      <alignment horizontal="center"/>
    </xf>
    <xf numFmtId="0" fontId="7" fillId="0" borderId="6" xfId="14" quotePrefix="1" applyFont="1" applyBorder="1" applyAlignment="1">
      <alignment horizontal="left"/>
    </xf>
    <xf numFmtId="0" fontId="6" fillId="0" borderId="0" xfId="14" applyFont="1" applyBorder="1" applyAlignment="1">
      <alignment horizontal="left"/>
    </xf>
    <xf numFmtId="0" fontId="6" fillId="6" borderId="31" xfId="14" applyFont="1" applyFill="1" applyBorder="1" applyAlignment="1">
      <alignment horizontal="left"/>
    </xf>
    <xf numFmtId="0" fontId="6" fillId="6" borderId="27" xfId="14" applyFont="1" applyFill="1" applyBorder="1" applyAlignment="1">
      <alignment horizontal="left"/>
    </xf>
    <xf numFmtId="0" fontId="46" fillId="31" borderId="41" xfId="0" applyFont="1" applyFill="1" applyBorder="1" applyAlignment="1">
      <alignment horizontal="center" vertical="top" wrapText="1"/>
    </xf>
    <xf numFmtId="0" fontId="46" fillId="31" borderId="42" xfId="0" applyFont="1" applyFill="1" applyBorder="1" applyAlignment="1">
      <alignment horizontal="center" vertical="top" wrapText="1"/>
    </xf>
    <xf numFmtId="0" fontId="46" fillId="31" borderId="43" xfId="0" applyFont="1" applyFill="1" applyBorder="1" applyAlignment="1">
      <alignment horizontal="center" vertical="top" wrapText="1"/>
    </xf>
    <xf numFmtId="169" fontId="3" fillId="0" borderId="0" xfId="20" applyFont="1" applyAlignment="1">
      <alignment horizontal="center"/>
    </xf>
    <xf numFmtId="0" fontId="27" fillId="21" borderId="2" xfId="16" applyFont="1" applyFill="1" applyBorder="1" applyAlignment="1">
      <alignment horizontal="center"/>
    </xf>
    <xf numFmtId="0" fontId="25" fillId="6" borderId="2" xfId="16" applyFont="1" applyFill="1" applyBorder="1" applyAlignment="1">
      <alignment horizontal="center"/>
    </xf>
    <xf numFmtId="0" fontId="27" fillId="14" borderId="2" xfId="16" applyFont="1" applyFill="1" applyBorder="1" applyAlignment="1">
      <alignment horizontal="center"/>
    </xf>
    <xf numFmtId="0" fontId="27" fillId="4" borderId="2" xfId="16" applyFont="1" applyFill="1" applyBorder="1" applyAlignment="1">
      <alignment horizontal="center"/>
    </xf>
    <xf numFmtId="0" fontId="27" fillId="17" borderId="2" xfId="16" applyFont="1" applyFill="1" applyBorder="1" applyAlignment="1">
      <alignment horizontal="center"/>
    </xf>
    <xf numFmtId="0" fontId="27" fillId="12" borderId="33" xfId="16" applyFont="1" applyFill="1" applyBorder="1" applyAlignment="1">
      <alignment horizontal="center"/>
    </xf>
    <xf numFmtId="0" fontId="27" fillId="12" borderId="34" xfId="16" applyFont="1" applyFill="1" applyBorder="1" applyAlignment="1">
      <alignment horizontal="center"/>
    </xf>
    <xf numFmtId="0" fontId="27" fillId="19" borderId="2" xfId="16" applyFont="1" applyFill="1" applyBorder="1" applyAlignment="1">
      <alignment horizontal="center"/>
    </xf>
    <xf numFmtId="0" fontId="27" fillId="20" borderId="27" xfId="16" applyFont="1" applyFill="1" applyBorder="1" applyAlignment="1">
      <alignment horizontal="center"/>
    </xf>
    <xf numFmtId="0" fontId="53" fillId="24" borderId="0" xfId="3" applyFont="1" applyAlignment="1">
      <alignment horizontal="center"/>
    </xf>
    <xf numFmtId="0" fontId="1" fillId="0" borderId="16" xfId="33" applyBorder="1" applyAlignment="1">
      <alignment horizontal="center"/>
    </xf>
    <xf numFmtId="0" fontId="35" fillId="39" borderId="46" xfId="27" applyFont="1" applyBorder="1" applyAlignment="1">
      <alignment horizontal="center"/>
    </xf>
    <xf numFmtId="0" fontId="35" fillId="39" borderId="47" xfId="27" applyFont="1" applyBorder="1" applyAlignment="1">
      <alignment horizontal="center"/>
    </xf>
    <xf numFmtId="0" fontId="35" fillId="39" borderId="34" xfId="27" applyFont="1" applyBorder="1" applyAlignment="1">
      <alignment horizontal="center"/>
    </xf>
  </cellXfs>
  <cellStyles count="34">
    <cellStyle name="20% - Accent1 2" xfId="26"/>
    <cellStyle name="20% - Accent2 2" xfId="28"/>
    <cellStyle name="Accent1" xfId="1" builtinId="29"/>
    <cellStyle name="Accent2 2" xfId="27"/>
    <cellStyle name="Accent3" xfId="2" builtinId="37"/>
    <cellStyle name="Bad" xfId="3" builtinId="27"/>
    <cellStyle name="Calculation" xfId="4" builtinId="22"/>
    <cellStyle name="Check Cell" xfId="5" builtinId="23"/>
    <cellStyle name="Comma 2" xfId="6"/>
    <cellStyle name="Comma 2 2" xfId="7"/>
    <cellStyle name="Comma 3" xfId="32"/>
    <cellStyle name="Currency 2" xfId="8"/>
    <cellStyle name="Good" xfId="9" builtinId="26"/>
    <cellStyle name="GreyOrWhite" xfId="10"/>
    <cellStyle name="GreyOrWhite 2" xfId="11"/>
    <cellStyle name="Heading 1" xfId="25" builtinId="16"/>
    <cellStyle name="Neutral" xfId="12" builtinId="28"/>
    <cellStyle name="Normal" xfId="0" builtinId="0"/>
    <cellStyle name="Normal 2" xfId="13"/>
    <cellStyle name="Normal 2 2" xfId="14"/>
    <cellStyle name="Normal 3" xfId="15"/>
    <cellStyle name="Normal 4" xfId="16"/>
    <cellStyle name="Normal 5" xfId="17"/>
    <cellStyle name="Normal 6" xfId="29"/>
    <cellStyle name="Normal 7" xfId="33"/>
    <cellStyle name="Normal_adjustable bins" xfId="18"/>
    <cellStyle name="Normal_Employees" xfId="19"/>
    <cellStyle name="Normal_Example_Advanced Excel Notes" xfId="20"/>
    <cellStyle name="Percent" xfId="21" builtinId="5"/>
    <cellStyle name="Percent 2" xfId="30"/>
    <cellStyle name="Percent 3" xfId="31"/>
    <cellStyle name="Title" xfId="22" builtinId="15"/>
    <cellStyle name="Yellow" xfId="23"/>
    <cellStyle name="Yellow 2" xfId="24"/>
  </cellStyles>
  <dxfs count="7">
    <dxf>
      <numFmt numFmtId="181" formatCode="_-[$$-409]* #,##0.00_ ;_-[$$-409]* \-#,##0.00\ ;_-[$$-409]* &quot;-&quot;??_ ;_-@_ "/>
    </dxf>
    <dxf>
      <numFmt numFmtId="186" formatCode="d/mm/yyyy"/>
    </dxf>
    <dxf>
      <fill>
        <patternFill>
          <bgColor indexed="43"/>
        </patternFill>
      </fill>
    </dxf>
    <dxf>
      <fill>
        <patternFill>
          <bgColor rgb="FF00FF00"/>
        </patternFill>
      </fill>
    </dxf>
    <dxf>
      <fill>
        <patternFill>
          <bgColor theme="3" tint="0.39994506668294322"/>
        </patternFill>
      </fill>
    </dxf>
    <dxf>
      <font>
        <color theme="0"/>
      </font>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pivotCacheDefinition" Target="pivotCache/pivotCacheDefinition1.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251660366353575"/>
          <c:y val="1.5345268542199489E-2"/>
        </c:manualLayout>
      </c:layout>
      <c:overlay val="0"/>
      <c:spPr>
        <a:noFill/>
        <a:ln w="25400">
          <a:noFill/>
        </a:ln>
      </c:spPr>
      <c:txPr>
        <a:bodyPr/>
        <a:lstStyle/>
        <a:p>
          <a:pPr>
            <a:defRPr sz="1200" b="0" i="0" u="none" strike="noStrike" baseline="0">
              <a:solidFill>
                <a:srgbClr val="000000"/>
              </a:solidFill>
              <a:latin typeface="Arial"/>
              <a:ea typeface="Arial"/>
              <a:cs typeface="Arial"/>
            </a:defRPr>
          </a:pPr>
          <a:endParaRPr lang="en-US"/>
        </a:p>
      </c:txPr>
    </c:title>
    <c:autoTitleDeleted val="0"/>
    <c:view3D>
      <c:rotX val="65"/>
      <c:hPercent val="150"/>
      <c:rotY val="120"/>
      <c:rAngAx val="0"/>
      <c:perspective val="0"/>
    </c:view3D>
    <c:floor>
      <c:thickness val="0"/>
    </c:floor>
    <c:sideWall>
      <c:thickness val="0"/>
    </c:sideWall>
    <c:backWall>
      <c:thickness val="0"/>
    </c:backWall>
    <c:plotArea>
      <c:layout>
        <c:manualLayout>
          <c:layoutTarget val="inner"/>
          <c:xMode val="edge"/>
          <c:yMode val="edge"/>
          <c:x val="0.28511588770122448"/>
          <c:y val="0.29156046640283628"/>
          <c:w val="0.43186671225332535"/>
          <c:h val="0.52429732993492484"/>
        </c:manualLayout>
      </c:layout>
      <c:pie3DChart>
        <c:varyColors val="1"/>
        <c:ser>
          <c:idx val="0"/>
          <c:order val="0"/>
          <c:tx>
            <c:strRef>
              <c:f>Graph!$B$1</c:f>
              <c:strCache>
                <c:ptCount val="1"/>
                <c:pt idx="0">
                  <c:v>Seats </c:v>
                </c:pt>
              </c:strCache>
            </c:strRef>
          </c:tx>
          <c:spPr>
            <a:gradFill rotWithShape="0">
              <a:gsLst>
                <a:gs pos="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FF9900" mc:Ignorable="a14" a14:legacySpreadsheetColorIndex="52"/>
                </a:gs>
              </a:gsLst>
              <a:path path="rect">
                <a:fillToRect t="100000" r="100000"/>
              </a:path>
            </a:gradFill>
            <a:ln w="12700">
              <a:solidFill>
                <a:srgbClr val="000000"/>
              </a:solidFill>
              <a:prstDash val="solid"/>
            </a:ln>
          </c:spPr>
          <c:explosion val="11"/>
          <c:dPt>
            <c:idx val="0"/>
            <c:bubble3D val="0"/>
            <c:extLst>
              <c:ext xmlns:c16="http://schemas.microsoft.com/office/drawing/2014/chart" uri="{C3380CC4-5D6E-409C-BE32-E72D297353CC}">
                <c16:uniqueId val="{00000000-F950-492C-A0AC-27AEAC1C6EBB}"/>
              </c:ext>
            </c:extLst>
          </c:dPt>
          <c:dPt>
            <c:idx val="1"/>
            <c:bubble3D val="0"/>
            <c:spPr>
              <a:gradFill rotWithShape="0">
                <a:gsLst>
                  <a:gs pos="0">
                    <a:srgbClr xmlns:mc="http://schemas.openxmlformats.org/markup-compatibility/2006" xmlns:a14="http://schemas.microsoft.com/office/drawing/2010/main" val="3366FF" mc:Ignorable="a14" a14:legacySpreadsheetColorIndex="48"/>
                  </a:gs>
                  <a:gs pos="100000">
                    <a:srgbClr xmlns:mc="http://schemas.openxmlformats.org/markup-compatibility/2006" xmlns:a14="http://schemas.microsoft.com/office/drawing/2010/main" val="CCCCFF" mc:Ignorable="a14" a14:legacySpreadsheetColorIndex="31"/>
                  </a:gs>
                </a:gsLst>
                <a:path path="rect">
                  <a:fillToRect l="100000" t="100000"/>
                </a:path>
              </a:gradFill>
              <a:ln w="12700">
                <a:solidFill>
                  <a:srgbClr val="000000"/>
                </a:solidFill>
                <a:prstDash val="solid"/>
              </a:ln>
            </c:spPr>
            <c:extLst>
              <c:ext xmlns:c16="http://schemas.microsoft.com/office/drawing/2014/chart" uri="{C3380CC4-5D6E-409C-BE32-E72D297353CC}">
                <c16:uniqueId val="{00000002-F950-492C-A0AC-27AEAC1C6EBB}"/>
              </c:ext>
            </c:extLst>
          </c:dPt>
          <c:dPt>
            <c:idx val="2"/>
            <c:bubble3D val="0"/>
            <c:spPr>
              <a:gradFill rotWithShape="0">
                <a:gsLst>
                  <a:gs pos="0">
                    <a:srgbClr xmlns:mc="http://schemas.openxmlformats.org/markup-compatibility/2006" xmlns:a14="http://schemas.microsoft.com/office/drawing/2010/main" val="008080" mc:Ignorable="a14" a14:legacySpreadsheetColorIndex="38"/>
                  </a:gs>
                  <a:gs pos="100000">
                    <a:srgbClr xmlns:mc="http://schemas.openxmlformats.org/markup-compatibility/2006" xmlns:a14="http://schemas.microsoft.com/office/drawing/2010/main" val="333300" mc:Ignorable="a14" a14:legacySpreadsheetColorIndex="59"/>
                  </a:gs>
                </a:gsLst>
                <a:path path="rect">
                  <a:fillToRect l="100000" t="100000"/>
                </a:path>
              </a:gradFill>
              <a:ln w="12700">
                <a:solidFill>
                  <a:srgbClr val="000000"/>
                </a:solidFill>
                <a:prstDash val="solid"/>
              </a:ln>
            </c:spPr>
            <c:extLst>
              <c:ext xmlns:c16="http://schemas.microsoft.com/office/drawing/2014/chart" uri="{C3380CC4-5D6E-409C-BE32-E72D297353CC}">
                <c16:uniqueId val="{00000004-F950-492C-A0AC-27AEAC1C6EBB}"/>
              </c:ext>
            </c:extLst>
          </c:dPt>
          <c:dLbls>
            <c:numFmt formatCode="0%" sourceLinked="0"/>
            <c:spPr>
              <a:noFill/>
              <a:ln w="25400">
                <a:noFill/>
              </a:ln>
            </c:spPr>
            <c:txPr>
              <a:bodyPr/>
              <a:lstStyle/>
              <a:p>
                <a:pPr>
                  <a:defRPr sz="1200" b="0" i="0" u="none" strike="noStrike" baseline="0">
                    <a:solidFill>
                      <a:srgbClr val="000000"/>
                    </a:solidFill>
                    <a:latin typeface="Arial"/>
                    <a:ea typeface="Arial"/>
                    <a:cs typeface="Arial"/>
                  </a:defRPr>
                </a:pPr>
                <a:endParaRPr lang="en-US"/>
              </a:p>
            </c:txPr>
            <c:showLegendKey val="1"/>
            <c:showVal val="0"/>
            <c:showCatName val="1"/>
            <c:showSerName val="0"/>
            <c:showPercent val="1"/>
            <c:showBubbleSize val="0"/>
            <c:showLeaderLines val="1"/>
            <c:extLst>
              <c:ext xmlns:c15="http://schemas.microsoft.com/office/drawing/2012/chart" uri="{CE6537A1-D6FC-4f65-9D91-7224C49458BB}"/>
            </c:extLst>
          </c:dLbls>
          <c:cat>
            <c:strRef>
              <c:f>Graph!$A$2:$A$4</c:f>
              <c:strCache>
                <c:ptCount val="3"/>
                <c:pt idx="0">
                  <c:v>ABD</c:v>
                </c:pt>
                <c:pt idx="1">
                  <c:v>SDD</c:v>
                </c:pt>
                <c:pt idx="2">
                  <c:v>JHH</c:v>
                </c:pt>
              </c:strCache>
            </c:strRef>
          </c:cat>
          <c:val>
            <c:numRef>
              <c:f>Graph!$B$2:$B$4</c:f>
              <c:numCache>
                <c:formatCode>"$"#,##0.00</c:formatCode>
                <c:ptCount val="3"/>
                <c:pt idx="0">
                  <c:v>70</c:v>
                </c:pt>
                <c:pt idx="1">
                  <c:v>20</c:v>
                </c:pt>
                <c:pt idx="2">
                  <c:v>10</c:v>
                </c:pt>
              </c:numCache>
            </c:numRef>
          </c:val>
          <c:extLst>
            <c:ext xmlns:c16="http://schemas.microsoft.com/office/drawing/2014/chart" uri="{C3380CC4-5D6E-409C-BE32-E72D297353CC}">
              <c16:uniqueId val="{00000005-F950-492C-A0AC-27AEAC1C6EBB}"/>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794711513781129E-2"/>
          <c:y val="8.2051692967212375E-2"/>
          <c:w val="0.79462197554770542"/>
          <c:h val="0.64102885130634668"/>
        </c:manualLayout>
      </c:layout>
      <c:scatterChart>
        <c:scatterStyle val="lineMarker"/>
        <c:varyColors val="0"/>
        <c:ser>
          <c:idx val="0"/>
          <c:order val="0"/>
          <c:tx>
            <c:v>Car # 1</c:v>
          </c:tx>
          <c:spPr>
            <a:ln w="28575">
              <a:noFill/>
            </a:ln>
          </c:spPr>
          <c:marker>
            <c:symbol val="plus"/>
            <c:size val="13"/>
            <c:spPr>
              <a:solidFill>
                <a:srgbClr val="993366"/>
              </a:solidFill>
              <a:ln>
                <a:solidFill>
                  <a:srgbClr val="FFFFFF"/>
                </a:solidFill>
                <a:prstDash val="solid"/>
              </a:ln>
            </c:spPr>
          </c:marker>
          <c:xVal>
            <c:numRef>
              <c:f>Graph!$A$30:$A$35</c:f>
              <c:numCache>
                <c:formatCode>General</c:formatCode>
                <c:ptCount val="6"/>
                <c:pt idx="0">
                  <c:v>12</c:v>
                </c:pt>
                <c:pt idx="1">
                  <c:v>24</c:v>
                </c:pt>
                <c:pt idx="2">
                  <c:v>36</c:v>
                </c:pt>
                <c:pt idx="3">
                  <c:v>48</c:v>
                </c:pt>
                <c:pt idx="4">
                  <c:v>60</c:v>
                </c:pt>
                <c:pt idx="5">
                  <c:v>72</c:v>
                </c:pt>
              </c:numCache>
            </c:numRef>
          </c:xVal>
          <c:yVal>
            <c:numRef>
              <c:f>Graph!$B$30:$B$35</c:f>
              <c:numCache>
                <c:formatCode>General</c:formatCode>
                <c:ptCount val="6"/>
                <c:pt idx="0">
                  <c:v>2</c:v>
                </c:pt>
                <c:pt idx="1">
                  <c:v>4</c:v>
                </c:pt>
                <c:pt idx="2">
                  <c:v>6</c:v>
                </c:pt>
                <c:pt idx="3">
                  <c:v>8</c:v>
                </c:pt>
                <c:pt idx="4">
                  <c:v>10</c:v>
                </c:pt>
                <c:pt idx="5">
                  <c:v>12</c:v>
                </c:pt>
              </c:numCache>
            </c:numRef>
          </c:yVal>
          <c:smooth val="0"/>
          <c:extLst>
            <c:ext xmlns:c16="http://schemas.microsoft.com/office/drawing/2014/chart" uri="{C3380CC4-5D6E-409C-BE32-E72D297353CC}">
              <c16:uniqueId val="{00000000-6B7E-46CC-AA12-01E9DB73213D}"/>
            </c:ext>
          </c:extLst>
        </c:ser>
        <c:ser>
          <c:idx val="1"/>
          <c:order val="1"/>
          <c:tx>
            <c:v>Car # 2</c:v>
          </c:tx>
          <c:spPr>
            <a:ln w="28575">
              <a:noFill/>
            </a:ln>
          </c:spPr>
          <c:marker>
            <c:symbol val="square"/>
            <c:size val="5"/>
            <c:spPr>
              <a:solidFill>
                <a:srgbClr val="800000"/>
              </a:solidFill>
              <a:ln>
                <a:solidFill>
                  <a:srgbClr val="FFFF99"/>
                </a:solidFill>
                <a:prstDash val="solid"/>
              </a:ln>
            </c:spPr>
          </c:marker>
          <c:xVal>
            <c:numRef>
              <c:f>Graph!$C$30:$C$35</c:f>
              <c:numCache>
                <c:formatCode>General</c:formatCode>
                <c:ptCount val="6"/>
                <c:pt idx="0">
                  <c:v>9</c:v>
                </c:pt>
                <c:pt idx="1">
                  <c:v>18</c:v>
                </c:pt>
                <c:pt idx="2">
                  <c:v>27</c:v>
                </c:pt>
                <c:pt idx="3">
                  <c:v>36</c:v>
                </c:pt>
                <c:pt idx="4">
                  <c:v>45</c:v>
                </c:pt>
                <c:pt idx="5">
                  <c:v>54</c:v>
                </c:pt>
              </c:numCache>
            </c:numRef>
          </c:xVal>
          <c:yVal>
            <c:numRef>
              <c:f>Graph!$D$30:$D$35</c:f>
              <c:numCache>
                <c:formatCode>General</c:formatCode>
                <c:ptCount val="6"/>
                <c:pt idx="0">
                  <c:v>3</c:v>
                </c:pt>
                <c:pt idx="1">
                  <c:v>6</c:v>
                </c:pt>
                <c:pt idx="2">
                  <c:v>9</c:v>
                </c:pt>
                <c:pt idx="3">
                  <c:v>12</c:v>
                </c:pt>
                <c:pt idx="4">
                  <c:v>15</c:v>
                </c:pt>
                <c:pt idx="5">
                  <c:v>18</c:v>
                </c:pt>
              </c:numCache>
            </c:numRef>
          </c:yVal>
          <c:smooth val="0"/>
          <c:extLst>
            <c:ext xmlns:c16="http://schemas.microsoft.com/office/drawing/2014/chart" uri="{C3380CC4-5D6E-409C-BE32-E72D297353CC}">
              <c16:uniqueId val="{00000001-6B7E-46CC-AA12-01E9DB73213D}"/>
            </c:ext>
          </c:extLst>
        </c:ser>
        <c:dLbls>
          <c:showLegendKey val="0"/>
          <c:showVal val="0"/>
          <c:showCatName val="0"/>
          <c:showSerName val="0"/>
          <c:showPercent val="0"/>
          <c:showBubbleSize val="0"/>
        </c:dLbls>
        <c:axId val="679318568"/>
        <c:axId val="408143256"/>
      </c:scatterChart>
      <c:valAx>
        <c:axId val="679318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08143256"/>
        <c:crosses val="autoZero"/>
        <c:crossBetween val="midCat"/>
      </c:valAx>
      <c:valAx>
        <c:axId val="408143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79318568"/>
        <c:crosses val="autoZero"/>
        <c:crossBetween val="midCat"/>
      </c:valAx>
      <c:spPr>
        <a:solidFill>
          <a:srgbClr val="C0C0C0"/>
        </a:solidFill>
        <a:ln w="12700">
          <a:solidFill>
            <a:srgbClr val="808080"/>
          </a:solidFill>
          <a:prstDash val="solid"/>
        </a:ln>
      </c:spPr>
    </c:plotArea>
    <c:legend>
      <c:legendPos val="r"/>
      <c:layout>
        <c:manualLayout>
          <c:xMode val="edge"/>
          <c:yMode val="edge"/>
          <c:x val="0.83618684583742431"/>
          <c:y val="0.76410633286223839"/>
          <c:w val="0.1515894987454196"/>
          <c:h val="0.22051389730129889"/>
        </c:manualLayout>
      </c:layout>
      <c:overlay val="0"/>
      <c:spPr>
        <a:solidFill>
          <a:srgbClr val="FFFFFF"/>
        </a:solidFill>
        <a:ln w="3175">
          <a:solidFill>
            <a:srgbClr val="000000"/>
          </a:solid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255872637760008"/>
          <c:y val="0.11245024021962938"/>
          <c:w val="0.44186158011744014"/>
          <c:h val="0.59839592116874207"/>
        </c:manualLayout>
      </c:layout>
      <c:barChart>
        <c:barDir val="col"/>
        <c:grouping val="percentStacked"/>
        <c:varyColors val="0"/>
        <c:ser>
          <c:idx val="0"/>
          <c:order val="0"/>
          <c:tx>
            <c:strRef>
              <c:f>Graph!$B$55</c:f>
              <c:strCache>
                <c:ptCount val="1"/>
                <c:pt idx="0">
                  <c:v>qrt1</c:v>
                </c:pt>
              </c:strCache>
            </c:strRef>
          </c:tx>
          <c:spPr>
            <a:solidFill>
              <a:srgbClr val="9999FF"/>
            </a:solidFill>
            <a:ln w="12700">
              <a:solidFill>
                <a:srgbClr val="000000"/>
              </a:solidFill>
              <a:prstDash val="solid"/>
            </a:ln>
          </c:spPr>
          <c:invertIfNegative val="0"/>
          <c:cat>
            <c:strRef>
              <c:f>Graph!$A$56:$A$59</c:f>
              <c:strCache>
                <c:ptCount val="4"/>
                <c:pt idx="0">
                  <c:v>East</c:v>
                </c:pt>
                <c:pt idx="1">
                  <c:v>West</c:v>
                </c:pt>
                <c:pt idx="2">
                  <c:v>North</c:v>
                </c:pt>
                <c:pt idx="3">
                  <c:v>South</c:v>
                </c:pt>
              </c:strCache>
            </c:strRef>
          </c:cat>
          <c:val>
            <c:numRef>
              <c:f>Graph!$B$56:$B$59</c:f>
              <c:numCache>
                <c:formatCode>General</c:formatCode>
                <c:ptCount val="4"/>
                <c:pt idx="0">
                  <c:v>746</c:v>
                </c:pt>
                <c:pt idx="1">
                  <c:v>930</c:v>
                </c:pt>
                <c:pt idx="2">
                  <c:v>727</c:v>
                </c:pt>
                <c:pt idx="3">
                  <c:v>409</c:v>
                </c:pt>
              </c:numCache>
            </c:numRef>
          </c:val>
          <c:extLst>
            <c:ext xmlns:c16="http://schemas.microsoft.com/office/drawing/2014/chart" uri="{C3380CC4-5D6E-409C-BE32-E72D297353CC}">
              <c16:uniqueId val="{00000000-5E98-43BA-A53D-EC27A9BDC3C6}"/>
            </c:ext>
          </c:extLst>
        </c:ser>
        <c:ser>
          <c:idx val="1"/>
          <c:order val="1"/>
          <c:tx>
            <c:strRef>
              <c:f>Graph!$C$55</c:f>
              <c:strCache>
                <c:ptCount val="1"/>
                <c:pt idx="0">
                  <c:v>qrt2</c:v>
                </c:pt>
              </c:strCache>
            </c:strRef>
          </c:tx>
          <c:spPr>
            <a:solidFill>
              <a:srgbClr val="993366"/>
            </a:solidFill>
            <a:ln w="12700">
              <a:solidFill>
                <a:srgbClr val="000000"/>
              </a:solidFill>
              <a:prstDash val="solid"/>
            </a:ln>
          </c:spPr>
          <c:invertIfNegative val="0"/>
          <c:cat>
            <c:strRef>
              <c:f>Graph!$A$56:$A$59</c:f>
              <c:strCache>
                <c:ptCount val="4"/>
                <c:pt idx="0">
                  <c:v>East</c:v>
                </c:pt>
                <c:pt idx="1">
                  <c:v>West</c:v>
                </c:pt>
                <c:pt idx="2">
                  <c:v>North</c:v>
                </c:pt>
                <c:pt idx="3">
                  <c:v>South</c:v>
                </c:pt>
              </c:strCache>
            </c:strRef>
          </c:cat>
          <c:val>
            <c:numRef>
              <c:f>Graph!$C$56:$C$59</c:f>
              <c:numCache>
                <c:formatCode>General</c:formatCode>
                <c:ptCount val="4"/>
                <c:pt idx="0">
                  <c:v>373</c:v>
                </c:pt>
                <c:pt idx="1">
                  <c:v>767</c:v>
                </c:pt>
                <c:pt idx="2">
                  <c:v>375</c:v>
                </c:pt>
                <c:pt idx="3">
                  <c:v>812</c:v>
                </c:pt>
              </c:numCache>
            </c:numRef>
          </c:val>
          <c:extLst>
            <c:ext xmlns:c16="http://schemas.microsoft.com/office/drawing/2014/chart" uri="{C3380CC4-5D6E-409C-BE32-E72D297353CC}">
              <c16:uniqueId val="{00000001-5E98-43BA-A53D-EC27A9BDC3C6}"/>
            </c:ext>
          </c:extLst>
        </c:ser>
        <c:ser>
          <c:idx val="2"/>
          <c:order val="2"/>
          <c:tx>
            <c:strRef>
              <c:f>Graph!$D$55</c:f>
              <c:strCache>
                <c:ptCount val="1"/>
                <c:pt idx="0">
                  <c:v>qrt3</c:v>
                </c:pt>
              </c:strCache>
            </c:strRef>
          </c:tx>
          <c:spPr>
            <a:solidFill>
              <a:srgbClr val="FFFFCC"/>
            </a:solidFill>
            <a:ln w="12700">
              <a:solidFill>
                <a:srgbClr val="000000"/>
              </a:solidFill>
              <a:prstDash val="solid"/>
            </a:ln>
          </c:spPr>
          <c:invertIfNegative val="0"/>
          <c:cat>
            <c:strRef>
              <c:f>Graph!$A$56:$A$59</c:f>
              <c:strCache>
                <c:ptCount val="4"/>
                <c:pt idx="0">
                  <c:v>East</c:v>
                </c:pt>
                <c:pt idx="1">
                  <c:v>West</c:v>
                </c:pt>
                <c:pt idx="2">
                  <c:v>North</c:v>
                </c:pt>
                <c:pt idx="3">
                  <c:v>South</c:v>
                </c:pt>
              </c:strCache>
            </c:strRef>
          </c:cat>
          <c:val>
            <c:numRef>
              <c:f>Graph!$D$56:$D$59</c:f>
              <c:numCache>
                <c:formatCode>General</c:formatCode>
                <c:ptCount val="4"/>
                <c:pt idx="0">
                  <c:v>281</c:v>
                </c:pt>
                <c:pt idx="1">
                  <c:v>42</c:v>
                </c:pt>
                <c:pt idx="2">
                  <c:v>110</c:v>
                </c:pt>
                <c:pt idx="3">
                  <c:v>677</c:v>
                </c:pt>
              </c:numCache>
            </c:numRef>
          </c:val>
          <c:extLst>
            <c:ext xmlns:c16="http://schemas.microsoft.com/office/drawing/2014/chart" uri="{C3380CC4-5D6E-409C-BE32-E72D297353CC}">
              <c16:uniqueId val="{00000002-5E98-43BA-A53D-EC27A9BDC3C6}"/>
            </c:ext>
          </c:extLst>
        </c:ser>
        <c:ser>
          <c:idx val="3"/>
          <c:order val="3"/>
          <c:tx>
            <c:strRef>
              <c:f>Graph!$E$55</c:f>
              <c:strCache>
                <c:ptCount val="1"/>
                <c:pt idx="0">
                  <c:v>qrt4</c:v>
                </c:pt>
              </c:strCache>
            </c:strRef>
          </c:tx>
          <c:spPr>
            <a:solidFill>
              <a:srgbClr val="CCFFFF"/>
            </a:solidFill>
            <a:ln w="12700">
              <a:solidFill>
                <a:srgbClr val="000000"/>
              </a:solidFill>
              <a:prstDash val="solid"/>
            </a:ln>
          </c:spPr>
          <c:invertIfNegative val="0"/>
          <c:cat>
            <c:strRef>
              <c:f>Graph!$A$56:$A$59</c:f>
              <c:strCache>
                <c:ptCount val="4"/>
                <c:pt idx="0">
                  <c:v>East</c:v>
                </c:pt>
                <c:pt idx="1">
                  <c:v>West</c:v>
                </c:pt>
                <c:pt idx="2">
                  <c:v>North</c:v>
                </c:pt>
                <c:pt idx="3">
                  <c:v>South</c:v>
                </c:pt>
              </c:strCache>
            </c:strRef>
          </c:cat>
          <c:val>
            <c:numRef>
              <c:f>Graph!$E$56:$E$59</c:f>
              <c:numCache>
                <c:formatCode>General</c:formatCode>
                <c:ptCount val="4"/>
                <c:pt idx="0">
                  <c:v>298</c:v>
                </c:pt>
                <c:pt idx="1">
                  <c:v>744</c:v>
                </c:pt>
                <c:pt idx="2">
                  <c:v>701</c:v>
                </c:pt>
                <c:pt idx="3">
                  <c:v>954</c:v>
                </c:pt>
              </c:numCache>
            </c:numRef>
          </c:val>
          <c:extLst>
            <c:ext xmlns:c16="http://schemas.microsoft.com/office/drawing/2014/chart" uri="{C3380CC4-5D6E-409C-BE32-E72D297353CC}">
              <c16:uniqueId val="{00000003-5E98-43BA-A53D-EC27A9BDC3C6}"/>
            </c:ext>
          </c:extLst>
        </c:ser>
        <c:ser>
          <c:idx val="4"/>
          <c:order val="4"/>
          <c:tx>
            <c:strRef>
              <c:f>Graph!$F$55</c:f>
              <c:strCache>
                <c:ptCount val="1"/>
                <c:pt idx="0">
                  <c:v>Percentage</c:v>
                </c:pt>
              </c:strCache>
            </c:strRef>
          </c:tx>
          <c:spPr>
            <a:noFill/>
            <a:ln w="25400">
              <a:noFill/>
            </a:ln>
          </c:spPr>
          <c:invertIfNegative val="0"/>
          <c:dLbls>
            <c:dLbl>
              <c:idx val="0"/>
              <c:layout>
                <c:manualLayout>
                  <c:x val="-9.0397175958041292E-3"/>
                  <c:y val="-6.99628368286248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E98-43BA-A53D-EC27A9BDC3C6}"/>
                </c:ext>
              </c:extLst>
            </c:dLbl>
            <c:dLbl>
              <c:idx val="1"/>
              <c:layout>
                <c:manualLayout>
                  <c:x val="-5.8125590318195157E-4"/>
                  <c:y val="-5.840171740694306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98-43BA-A53D-EC27A9BDC3C6}"/>
                </c:ext>
              </c:extLst>
            </c:dLbl>
            <c:dLbl>
              <c:idx val="2"/>
              <c:layout>
                <c:manualLayout>
                  <c:x val="-2.51930564427038E-3"/>
                  <c:y val="-6.06772763355709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E98-43BA-A53D-EC27A9BDC3C6}"/>
                </c:ext>
              </c:extLst>
            </c:dLbl>
            <c:dLbl>
              <c:idx val="3"/>
              <c:layout>
                <c:manualLayout>
                  <c:x val="-1.8733695367188063E-3"/>
                  <c:y val="-5.741382884482056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E98-43BA-A53D-EC27A9BDC3C6}"/>
                </c:ext>
              </c:extLst>
            </c:dLbl>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Graph!$A$56:$A$59</c:f>
              <c:strCache>
                <c:ptCount val="4"/>
                <c:pt idx="0">
                  <c:v>East</c:v>
                </c:pt>
                <c:pt idx="1">
                  <c:v>West</c:v>
                </c:pt>
                <c:pt idx="2">
                  <c:v>North</c:v>
                </c:pt>
                <c:pt idx="3">
                  <c:v>South</c:v>
                </c:pt>
              </c:strCache>
            </c:strRef>
          </c:cat>
          <c:val>
            <c:numRef>
              <c:f>Graph!$F$56:$F$59</c:f>
              <c:numCache>
                <c:formatCode>General</c:formatCode>
                <c:ptCount val="4"/>
                <c:pt idx="0">
                  <c:v>100</c:v>
                </c:pt>
                <c:pt idx="1">
                  <c:v>95</c:v>
                </c:pt>
                <c:pt idx="2">
                  <c:v>89</c:v>
                </c:pt>
                <c:pt idx="3">
                  <c:v>99</c:v>
                </c:pt>
              </c:numCache>
            </c:numRef>
          </c:val>
          <c:extLst>
            <c:ext xmlns:c16="http://schemas.microsoft.com/office/drawing/2014/chart" uri="{C3380CC4-5D6E-409C-BE32-E72D297353CC}">
              <c16:uniqueId val="{00000008-5E98-43BA-A53D-EC27A9BDC3C6}"/>
            </c:ext>
          </c:extLst>
        </c:ser>
        <c:dLbls>
          <c:showLegendKey val="0"/>
          <c:showVal val="0"/>
          <c:showCatName val="0"/>
          <c:showSerName val="0"/>
          <c:showPercent val="0"/>
          <c:showBubbleSize val="0"/>
        </c:dLbls>
        <c:gapWidth val="150"/>
        <c:overlap val="100"/>
        <c:axId val="408145216"/>
        <c:axId val="408143648"/>
      </c:barChart>
      <c:catAx>
        <c:axId val="408145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408143648"/>
        <c:crosses val="autoZero"/>
        <c:auto val="1"/>
        <c:lblAlgn val="ctr"/>
        <c:lblOffset val="100"/>
        <c:tickLblSkip val="1"/>
        <c:tickMarkSkip val="1"/>
        <c:noMultiLvlLbl val="0"/>
      </c:catAx>
      <c:valAx>
        <c:axId val="40814364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08145216"/>
        <c:crosses val="autoZero"/>
        <c:crossBetween val="between"/>
      </c:valAx>
      <c:spPr>
        <a:solidFill>
          <a:srgbClr val="C0C0C0"/>
        </a:solidFill>
        <a:ln w="12700">
          <a:solidFill>
            <a:srgbClr val="808080"/>
          </a:solidFill>
          <a:prstDash val="solid"/>
        </a:ln>
      </c:spPr>
    </c:plotArea>
    <c:legend>
      <c:legendPos val="r"/>
      <c:layout>
        <c:manualLayout>
          <c:xMode val="edge"/>
          <c:yMode val="edge"/>
          <c:x val="0.70284427624841472"/>
          <c:y val="0.16867554206326618"/>
          <c:w val="0.27648660196545205"/>
          <c:h val="0.48594588327061528"/>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Spin" dx="15" fmlaLink="$F$13" max="19" min="1" page="10"/>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504825</xdr:colOff>
      <xdr:row>0</xdr:row>
      <xdr:rowOff>9525</xdr:rowOff>
    </xdr:from>
    <xdr:to>
      <xdr:col>11</xdr:col>
      <xdr:colOff>114300</xdr:colOff>
      <xdr:row>23</xdr:row>
      <xdr:rowOff>9525</xdr:rowOff>
    </xdr:to>
    <xdr:graphicFrame macro="">
      <xdr:nvGraphicFramePr>
        <xdr:cNvPr id="4175" name="Chart 1">
          <a:extLst>
            <a:ext uri="{FF2B5EF4-FFF2-40B4-BE49-F238E27FC236}">
              <a16:creationId xmlns:a16="http://schemas.microsoft.com/office/drawing/2014/main" id="{00000000-0008-0000-1000-00004F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504825</xdr:colOff>
      <xdr:row>24</xdr:row>
      <xdr:rowOff>123825</xdr:rowOff>
    </xdr:from>
    <xdr:to>
      <xdr:col>11</xdr:col>
      <xdr:colOff>85725</xdr:colOff>
      <xdr:row>36</xdr:row>
      <xdr:rowOff>38100</xdr:rowOff>
    </xdr:to>
    <xdr:graphicFrame macro="">
      <xdr:nvGraphicFramePr>
        <xdr:cNvPr id="4176" name="Chart 2">
          <a:extLst>
            <a:ext uri="{FF2B5EF4-FFF2-40B4-BE49-F238E27FC236}">
              <a16:creationId xmlns:a16="http://schemas.microsoft.com/office/drawing/2014/main" id="{00000000-0008-0000-1000-000050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619125</xdr:colOff>
      <xdr:row>90</xdr:row>
      <xdr:rowOff>95250</xdr:rowOff>
    </xdr:from>
    <xdr:to>
      <xdr:col>6</xdr:col>
      <xdr:colOff>333375</xdr:colOff>
      <xdr:row>105</xdr:row>
      <xdr:rowOff>38100</xdr:rowOff>
    </xdr:to>
    <xdr:graphicFrame macro="">
      <xdr:nvGraphicFramePr>
        <xdr:cNvPr id="4177" name="Chart 9">
          <a:extLst>
            <a:ext uri="{FF2B5EF4-FFF2-40B4-BE49-F238E27FC236}">
              <a16:creationId xmlns:a16="http://schemas.microsoft.com/office/drawing/2014/main" id="{00000000-0008-0000-1000-000051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25</xdr:row>
          <xdr:rowOff>0</xdr:rowOff>
        </xdr:from>
        <xdr:to>
          <xdr:col>3</xdr:col>
          <xdr:colOff>0</xdr:colOff>
          <xdr:row>25</xdr:row>
          <xdr:rowOff>180975</xdr:rowOff>
        </xdr:to>
        <xdr:sp macro="" textlink="">
          <xdr:nvSpPr>
            <xdr:cNvPr id="50177" name="Spinner 1" hidden="1">
              <a:extLst>
                <a:ext uri="{63B3BB69-23CF-44E3-9099-C40C66FF867C}">
                  <a14:compatExt spid="_x0000_s50177"/>
                </a:ext>
                <a:ext uri="{FF2B5EF4-FFF2-40B4-BE49-F238E27FC236}">
                  <a16:creationId xmlns:a16="http://schemas.microsoft.com/office/drawing/2014/main" id="{00000000-0008-0000-1800-000001C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600075</xdr:colOff>
          <xdr:row>17</xdr:row>
          <xdr:rowOff>180975</xdr:rowOff>
        </xdr:from>
        <xdr:to>
          <xdr:col>8</xdr:col>
          <xdr:colOff>666750</xdr:colOff>
          <xdr:row>19</xdr:row>
          <xdr:rowOff>0</xdr:rowOff>
        </xdr:to>
        <xdr:sp macro="" textlink="">
          <xdr:nvSpPr>
            <xdr:cNvPr id="25601" name="Button 1" hidden="1">
              <a:extLst>
                <a:ext uri="{63B3BB69-23CF-44E3-9099-C40C66FF867C}">
                  <a14:compatExt spid="_x0000_s25601"/>
                </a:ext>
                <a:ext uri="{FF2B5EF4-FFF2-40B4-BE49-F238E27FC236}">
                  <a16:creationId xmlns:a16="http://schemas.microsoft.com/office/drawing/2014/main" id="{00000000-0008-0000-1B00-000001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IN" sz="1100" b="0" i="0" u="none" strike="noStrike" baseline="0">
                  <a:solidFill>
                    <a:srgbClr val="000000"/>
                  </a:solidFill>
                  <a:latin typeface="Calibri"/>
                  <a:cs typeface="Calibri"/>
                </a:rPr>
                <a:t>Help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371475</xdr:colOff>
          <xdr:row>18</xdr:row>
          <xdr:rowOff>0</xdr:rowOff>
        </xdr:from>
        <xdr:to>
          <xdr:col>7</xdr:col>
          <xdr:colOff>495300</xdr:colOff>
          <xdr:row>19</xdr:row>
          <xdr:rowOff>19050</xdr:rowOff>
        </xdr:to>
        <xdr:sp macro="" textlink="">
          <xdr:nvSpPr>
            <xdr:cNvPr id="25602" name="Button 2" hidden="1">
              <a:extLst>
                <a:ext uri="{63B3BB69-23CF-44E3-9099-C40C66FF867C}">
                  <a14:compatExt spid="_x0000_s25602"/>
                </a:ext>
                <a:ext uri="{FF2B5EF4-FFF2-40B4-BE49-F238E27FC236}">
                  <a16:creationId xmlns:a16="http://schemas.microsoft.com/office/drawing/2014/main" id="{00000000-0008-0000-1B00-000002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IN" sz="1100" b="0" i="0" u="none" strike="noStrike" baseline="0">
                  <a:solidFill>
                    <a:srgbClr val="000000"/>
                  </a:solidFill>
                  <a:latin typeface="Calibri"/>
                  <a:cs typeface="Calibri"/>
                </a:rPr>
                <a:t>Clear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0</xdr:row>
          <xdr:rowOff>190500</xdr:rowOff>
        </xdr:from>
        <xdr:to>
          <xdr:col>2</xdr:col>
          <xdr:colOff>361950</xdr:colOff>
          <xdr:row>1</xdr:row>
          <xdr:rowOff>142875</xdr:rowOff>
        </xdr:to>
        <xdr:sp macro="" textlink="">
          <xdr:nvSpPr>
            <xdr:cNvPr id="25603" name="cbProtectSheet" hidden="1">
              <a:extLst>
                <a:ext uri="{63B3BB69-23CF-44E3-9099-C40C66FF867C}">
                  <a14:compatExt spid="_x0000_s25603"/>
                </a:ext>
                <a:ext uri="{FF2B5EF4-FFF2-40B4-BE49-F238E27FC236}">
                  <a16:creationId xmlns:a16="http://schemas.microsoft.com/office/drawing/2014/main" id="{00000000-0008-0000-1B00-000003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Protect Sheet</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Excel%20Files\rashmi\solutio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Excel%20Files\MSExcel_Assignment_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ata\Excel\advace%20xltraining%20-%20airte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Users\Rashmi\Desktop\ms%20office%202003%20material\excel%202003%20material\Function%20Fx%20reference%20fil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Users\Rashprav\Desktop\excel%20files\Demo%20Fil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ayanti\d\Training\Example_Advanced%20Excel%20Not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DOCUME~1\BALI~1.BAL\LOCALS~1\Temp\Excel%20Files\Demo%20Fil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DOCUME~1\admin\LOCALS~1\Temp\Rar$DI00.406\alternate%20tes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data\Excel\new%20excel%20training%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s"/>
      <sheetName val="Basic Formulae"/>
      <sheetName val="Filters"/>
      <sheetName val="Filters Exercise"/>
      <sheetName val="Formulae based criteria"/>
      <sheetName val="Criteria based functions"/>
      <sheetName val="If Condn"/>
      <sheetName val="Combination"/>
      <sheetName val="Lookup Functions"/>
      <sheetName val="Lookup Functions-2"/>
      <sheetName val="Lookup Functions 3"/>
      <sheetName val="Complex Lookups"/>
      <sheetName val="Array Examples"/>
      <sheetName val="pivot-1"/>
      <sheetName val="hr"/>
      <sheetName val="prod"/>
      <sheetName val="Sheet11"/>
      <sheetName val="Dynamic names"/>
      <sheetName val="Chart1"/>
      <sheetName val="Dyanmic names-Charts"/>
      <sheetName val="Dynamic Chart-1"/>
      <sheetName val="Dynamic Chart-2"/>
      <sheetName val="Dynamic Chart-3"/>
      <sheetName val="Dynamic Chart-4"/>
      <sheetName val="Dynamic Chart-5"/>
      <sheetName val="Sheet5"/>
      <sheetName val="Pivot Tables"/>
      <sheetName val="Ptables-2"/>
      <sheetName val="Ptables-3"/>
      <sheetName val="Ptables-4"/>
      <sheetName val="Goal Seek, What-if,Scenarios"/>
      <sheetName val="Multiple Consolidation"/>
      <sheetName val="Sheet1"/>
      <sheetName val="Sheet2"/>
      <sheetName val="Sheet3"/>
      <sheetName val="Sheet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slno</v>
          </cell>
          <cell r="B1" t="str">
            <v>empname</v>
          </cell>
          <cell r="C1" t="str">
            <v>age</v>
          </cell>
          <cell r="D1" t="str">
            <v>dept</v>
          </cell>
          <cell r="E1" t="str">
            <v>desgn</v>
          </cell>
          <cell r="F1" t="str">
            <v>basic</v>
          </cell>
          <cell r="G1" t="str">
            <v>hra</v>
          </cell>
          <cell r="H1" t="str">
            <v>da</v>
          </cell>
          <cell r="I1" t="str">
            <v>gross</v>
          </cell>
          <cell r="J1" t="str">
            <v>rating</v>
          </cell>
        </row>
        <row r="2">
          <cell r="A2">
            <v>1</v>
          </cell>
          <cell r="I2">
            <v>15503.25</v>
          </cell>
          <cell r="J2">
            <v>20</v>
          </cell>
        </row>
        <row r="3">
          <cell r="A3">
            <v>2</v>
          </cell>
          <cell r="I3">
            <v>15706.25</v>
          </cell>
          <cell r="J3">
            <v>11</v>
          </cell>
        </row>
        <row r="4">
          <cell r="A4">
            <v>3</v>
          </cell>
          <cell r="I4">
            <v>15688.75</v>
          </cell>
          <cell r="J4">
            <v>15</v>
          </cell>
        </row>
        <row r="5">
          <cell r="A5">
            <v>4</v>
          </cell>
          <cell r="I5">
            <v>14995.75</v>
          </cell>
          <cell r="J5">
            <v>16</v>
          </cell>
        </row>
        <row r="6">
          <cell r="A6">
            <v>5</v>
          </cell>
          <cell r="I6">
            <v>9495.5</v>
          </cell>
          <cell r="J6">
            <v>13</v>
          </cell>
        </row>
        <row r="7">
          <cell r="A7">
            <v>6</v>
          </cell>
          <cell r="I7">
            <v>15323</v>
          </cell>
          <cell r="J7">
            <v>5</v>
          </cell>
        </row>
        <row r="8">
          <cell r="A8">
            <v>7</v>
          </cell>
          <cell r="I8">
            <v>9602.25</v>
          </cell>
          <cell r="J8">
            <v>6</v>
          </cell>
        </row>
        <row r="9">
          <cell r="A9">
            <v>8</v>
          </cell>
          <cell r="I9">
            <v>16861.25</v>
          </cell>
          <cell r="J9">
            <v>8</v>
          </cell>
        </row>
        <row r="10">
          <cell r="A10">
            <v>9</v>
          </cell>
          <cell r="I10">
            <v>16948.75</v>
          </cell>
          <cell r="J10">
            <v>4</v>
          </cell>
        </row>
        <row r="11">
          <cell r="A11">
            <v>10</v>
          </cell>
          <cell r="I11">
            <v>9210.25</v>
          </cell>
          <cell r="J11">
            <v>7</v>
          </cell>
        </row>
        <row r="12">
          <cell r="A12">
            <v>11</v>
          </cell>
          <cell r="I12">
            <v>9383.5</v>
          </cell>
          <cell r="J12">
            <v>6</v>
          </cell>
        </row>
        <row r="13">
          <cell r="A13">
            <v>12</v>
          </cell>
          <cell r="I13">
            <v>6233.5</v>
          </cell>
          <cell r="J13">
            <v>12</v>
          </cell>
        </row>
        <row r="14">
          <cell r="A14">
            <v>13</v>
          </cell>
          <cell r="I14">
            <v>11291</v>
          </cell>
          <cell r="J14">
            <v>10</v>
          </cell>
        </row>
        <row r="15">
          <cell r="A15">
            <v>14</v>
          </cell>
          <cell r="I15">
            <v>11068.75</v>
          </cell>
          <cell r="J15">
            <v>17</v>
          </cell>
        </row>
        <row r="16">
          <cell r="A16">
            <v>15</v>
          </cell>
          <cell r="I16">
            <v>7439.25</v>
          </cell>
          <cell r="J16">
            <v>18</v>
          </cell>
        </row>
        <row r="17">
          <cell r="A17">
            <v>16</v>
          </cell>
          <cell r="I17">
            <v>17498.25</v>
          </cell>
          <cell r="J17">
            <v>14</v>
          </cell>
        </row>
        <row r="18">
          <cell r="A18">
            <v>17</v>
          </cell>
          <cell r="I18">
            <v>6391</v>
          </cell>
          <cell r="J18">
            <v>11</v>
          </cell>
        </row>
        <row r="19">
          <cell r="A19">
            <v>18</v>
          </cell>
          <cell r="I19">
            <v>5468.75</v>
          </cell>
          <cell r="J19">
            <v>12</v>
          </cell>
        </row>
        <row r="20">
          <cell r="A20">
            <v>19</v>
          </cell>
          <cell r="I20">
            <v>10232.25</v>
          </cell>
          <cell r="J20">
            <v>13</v>
          </cell>
        </row>
        <row r="21">
          <cell r="A21">
            <v>20</v>
          </cell>
          <cell r="I21">
            <v>6471.5</v>
          </cell>
          <cell r="J21">
            <v>11</v>
          </cell>
        </row>
        <row r="22">
          <cell r="A22">
            <v>21</v>
          </cell>
          <cell r="I22">
            <v>7439.25</v>
          </cell>
          <cell r="J22">
            <v>18</v>
          </cell>
        </row>
        <row r="23">
          <cell r="A23">
            <v>22</v>
          </cell>
          <cell r="I23">
            <v>17498.25</v>
          </cell>
          <cell r="J23">
            <v>14</v>
          </cell>
        </row>
        <row r="24">
          <cell r="A24">
            <v>23</v>
          </cell>
          <cell r="I24">
            <v>6391</v>
          </cell>
          <cell r="J24">
            <v>11</v>
          </cell>
        </row>
        <row r="25">
          <cell r="A25">
            <v>24</v>
          </cell>
          <cell r="I25">
            <v>5468.75</v>
          </cell>
          <cell r="J25">
            <v>12</v>
          </cell>
        </row>
        <row r="26">
          <cell r="A26">
            <v>25</v>
          </cell>
          <cell r="I26">
            <v>10232.25</v>
          </cell>
          <cell r="J26">
            <v>13</v>
          </cell>
        </row>
        <row r="27">
          <cell r="A27">
            <v>26</v>
          </cell>
          <cell r="I27">
            <v>6471.5</v>
          </cell>
          <cell r="J27">
            <v>11</v>
          </cell>
        </row>
        <row r="28">
          <cell r="A28">
            <v>27</v>
          </cell>
          <cell r="I28">
            <v>6471.5</v>
          </cell>
          <cell r="J28">
            <v>11</v>
          </cell>
        </row>
      </sheetData>
      <sheetData sheetId="18" refreshError="1"/>
      <sheetData sheetId="19">
        <row r="2">
          <cell r="C2" t="str">
            <v>employee name</v>
          </cell>
          <cell r="D2" t="str">
            <v>projectedsales</v>
          </cell>
          <cell r="E2" t="str">
            <v>actual sales</v>
          </cell>
        </row>
        <row r="3">
          <cell r="C3" t="str">
            <v>a</v>
          </cell>
          <cell r="D3">
            <v>450</v>
          </cell>
          <cell r="E3">
            <v>350</v>
          </cell>
        </row>
        <row r="4">
          <cell r="C4" t="str">
            <v>b</v>
          </cell>
          <cell r="D4">
            <v>320</v>
          </cell>
          <cell r="E4">
            <v>300</v>
          </cell>
        </row>
        <row r="5">
          <cell r="C5" t="str">
            <v>c</v>
          </cell>
          <cell r="D5">
            <v>340</v>
          </cell>
          <cell r="E5">
            <v>320</v>
          </cell>
        </row>
        <row r="6">
          <cell r="C6" t="str">
            <v>d</v>
          </cell>
          <cell r="D6">
            <v>300</v>
          </cell>
          <cell r="E6">
            <v>200</v>
          </cell>
        </row>
        <row r="7">
          <cell r="C7" t="str">
            <v>e</v>
          </cell>
          <cell r="D7">
            <v>280</v>
          </cell>
          <cell r="E7">
            <v>290</v>
          </cell>
        </row>
        <row r="8">
          <cell r="C8" t="str">
            <v>F</v>
          </cell>
          <cell r="D8">
            <v>290</v>
          </cell>
          <cell r="E8">
            <v>280</v>
          </cell>
        </row>
        <row r="9">
          <cell r="C9" t="str">
            <v>g</v>
          </cell>
          <cell r="D9">
            <v>270</v>
          </cell>
          <cell r="E9">
            <v>260</v>
          </cell>
        </row>
        <row r="10">
          <cell r="C10" t="str">
            <v>h</v>
          </cell>
          <cell r="D10">
            <v>260</v>
          </cell>
          <cell r="E10">
            <v>250</v>
          </cell>
        </row>
        <row r="11">
          <cell r="C11" t="str">
            <v>I</v>
          </cell>
          <cell r="D11">
            <v>280</v>
          </cell>
          <cell r="E11">
            <v>270</v>
          </cell>
        </row>
        <row r="12">
          <cell r="C12" t="str">
            <v>j</v>
          </cell>
          <cell r="D12">
            <v>300</v>
          </cell>
          <cell r="E12">
            <v>280</v>
          </cell>
        </row>
      </sheetData>
      <sheetData sheetId="20">
        <row r="2">
          <cell r="B2" t="str">
            <v>Price</v>
          </cell>
        </row>
        <row r="3">
          <cell r="A3">
            <v>36892</v>
          </cell>
          <cell r="B3">
            <v>100</v>
          </cell>
        </row>
        <row r="4">
          <cell r="B4">
            <v>101.02899616474721</v>
          </cell>
        </row>
        <row r="5">
          <cell r="B5">
            <v>95.193979588297239</v>
          </cell>
        </row>
        <row r="6">
          <cell r="B6">
            <v>101.30809740936883</v>
          </cell>
        </row>
        <row r="7">
          <cell r="B7">
            <v>107.42221523044</v>
          </cell>
        </row>
        <row r="8">
          <cell r="B8">
            <v>113.536333051512</v>
          </cell>
        </row>
        <row r="9">
          <cell r="B9">
            <v>119.650450872584</v>
          </cell>
        </row>
        <row r="10">
          <cell r="B10">
            <v>213</v>
          </cell>
        </row>
        <row r="11">
          <cell r="B11">
            <v>119.650450872584</v>
          </cell>
        </row>
        <row r="12">
          <cell r="B12">
            <v>213</v>
          </cell>
        </row>
        <row r="13">
          <cell r="B13">
            <v>306.34954912741603</v>
          </cell>
        </row>
        <row r="14">
          <cell r="B14">
            <v>399.69909825483199</v>
          </cell>
        </row>
      </sheetData>
      <sheetData sheetId="21">
        <row r="2">
          <cell r="F2">
            <v>5</v>
          </cell>
        </row>
        <row r="6">
          <cell r="B6">
            <v>36526</v>
          </cell>
          <cell r="C6">
            <v>100</v>
          </cell>
        </row>
        <row r="7">
          <cell r="C7">
            <v>101.77541236182574</v>
          </cell>
        </row>
        <row r="8">
          <cell r="C8">
            <v>94.30979452899561</v>
          </cell>
        </row>
        <row r="9">
          <cell r="C9">
            <v>99.523751673313825</v>
          </cell>
        </row>
        <row r="10">
          <cell r="C10">
            <v>111.6223102923703</v>
          </cell>
        </row>
        <row r="11">
          <cell r="C11">
            <v>117.05818786714816</v>
          </cell>
        </row>
        <row r="12">
          <cell r="C12">
            <v>109.42057753545932</v>
          </cell>
        </row>
        <row r="13">
          <cell r="C13">
            <v>129.09041631691679</v>
          </cell>
        </row>
        <row r="14">
          <cell r="C14">
            <v>144.82391888309539</v>
          </cell>
        </row>
        <row r="15">
          <cell r="C15">
            <v>165.68358910588864</v>
          </cell>
        </row>
        <row r="16">
          <cell r="C16">
            <v>153.79109144562051</v>
          </cell>
        </row>
        <row r="17">
          <cell r="C17">
            <v>142.72493069548042</v>
          </cell>
        </row>
        <row r="18">
          <cell r="C18">
            <v>140.6559037973683</v>
          </cell>
        </row>
        <row r="19">
          <cell r="C19">
            <v>139.56491313989176</v>
          </cell>
        </row>
        <row r="20">
          <cell r="C20">
            <v>165.70411055312903</v>
          </cell>
        </row>
        <row r="21">
          <cell r="C21">
            <v>156.50050077334188</v>
          </cell>
        </row>
        <row r="22">
          <cell r="C22">
            <v>169.19966322779061</v>
          </cell>
        </row>
        <row r="23">
          <cell r="C23">
            <v>165.70411055312903</v>
          </cell>
        </row>
        <row r="24">
          <cell r="C24">
            <v>156.50050077334188</v>
          </cell>
        </row>
      </sheetData>
      <sheetData sheetId="22">
        <row r="1">
          <cell r="C1">
            <v>11</v>
          </cell>
        </row>
        <row r="2">
          <cell r="C2">
            <v>3</v>
          </cell>
        </row>
        <row r="5">
          <cell r="B5">
            <v>36161</v>
          </cell>
          <cell r="C5">
            <v>100</v>
          </cell>
        </row>
      </sheetData>
      <sheetData sheetId="23">
        <row r="1">
          <cell r="J1">
            <v>1</v>
          </cell>
        </row>
        <row r="4">
          <cell r="B4">
            <v>1995</v>
          </cell>
        </row>
        <row r="5">
          <cell r="A5">
            <v>36892</v>
          </cell>
        </row>
        <row r="6">
          <cell r="A6">
            <v>36923</v>
          </cell>
        </row>
        <row r="7">
          <cell r="A7">
            <v>36951</v>
          </cell>
        </row>
        <row r="8">
          <cell r="A8">
            <v>36982</v>
          </cell>
        </row>
        <row r="9">
          <cell r="A9">
            <v>37012</v>
          </cell>
        </row>
        <row r="10">
          <cell r="A10">
            <v>37043</v>
          </cell>
        </row>
        <row r="11">
          <cell r="A11">
            <v>37073</v>
          </cell>
        </row>
        <row r="12">
          <cell r="A12">
            <v>37104</v>
          </cell>
        </row>
        <row r="13">
          <cell r="A13">
            <v>37135</v>
          </cell>
        </row>
        <row r="14">
          <cell r="A14">
            <v>37165</v>
          </cell>
        </row>
        <row r="15">
          <cell r="A15">
            <v>37196</v>
          </cell>
        </row>
        <row r="16">
          <cell r="A16">
            <v>37226</v>
          </cell>
        </row>
      </sheetData>
      <sheetData sheetId="24">
        <row r="7">
          <cell r="C7">
            <v>37774</v>
          </cell>
          <cell r="F7">
            <v>37774</v>
          </cell>
        </row>
        <row r="8">
          <cell r="C8">
            <v>37775</v>
          </cell>
        </row>
        <row r="9">
          <cell r="C9">
            <v>37776</v>
          </cell>
          <cell r="F9">
            <v>5</v>
          </cell>
        </row>
        <row r="10">
          <cell r="C10">
            <v>37777</v>
          </cell>
        </row>
        <row r="11">
          <cell r="C11">
            <v>37778</v>
          </cell>
        </row>
        <row r="12">
          <cell r="C12">
            <v>37779</v>
          </cell>
        </row>
        <row r="13">
          <cell r="C13">
            <v>37780</v>
          </cell>
        </row>
        <row r="14">
          <cell r="C14">
            <v>37781</v>
          </cell>
        </row>
        <row r="15">
          <cell r="C15">
            <v>37782</v>
          </cell>
        </row>
        <row r="16">
          <cell r="C16">
            <v>37783</v>
          </cell>
        </row>
        <row r="17">
          <cell r="C17">
            <v>37784</v>
          </cell>
        </row>
        <row r="18">
          <cell r="C18">
            <v>37785</v>
          </cell>
        </row>
        <row r="19">
          <cell r="C19">
            <v>37786</v>
          </cell>
        </row>
        <row r="20">
          <cell r="C20">
            <v>37787</v>
          </cell>
        </row>
        <row r="21">
          <cell r="C21">
            <v>37788</v>
          </cell>
        </row>
        <row r="22">
          <cell r="C22">
            <v>37789</v>
          </cell>
        </row>
        <row r="23">
          <cell r="C23">
            <v>37790</v>
          </cell>
        </row>
        <row r="24">
          <cell r="C24">
            <v>37791</v>
          </cell>
        </row>
        <row r="25">
          <cell r="C25">
            <v>37792</v>
          </cell>
        </row>
      </sheetData>
      <sheetData sheetId="25" refreshError="1"/>
      <sheetData sheetId="26" refreshError="1"/>
      <sheetData sheetId="27" refreshError="1"/>
      <sheetData sheetId="28" refreshError="1"/>
      <sheetData sheetId="29" refreshError="1"/>
      <sheetData sheetId="30">
        <row r="12">
          <cell r="B12">
            <v>275000</v>
          </cell>
        </row>
      </sheetData>
      <sheetData sheetId="31" refreshError="1"/>
      <sheetData sheetId="32" refreshError="1"/>
      <sheetData sheetId="33" refreshError="1"/>
      <sheetData sheetId="34" refreshError="1"/>
      <sheetData sheetId="3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ps&amp;Tricks"/>
      <sheetName val="Paste_Special"/>
      <sheetName val="Sorting"/>
      <sheetName val="Sorting2"/>
      <sheetName val="AutoFiltering"/>
      <sheetName val="Advanced Filter"/>
      <sheetName val="Subtotal"/>
      <sheetName val="Sheet1"/>
      <sheetName val="Graph"/>
      <sheetName val="Conditional Formatting"/>
      <sheetName val="Functions"/>
      <sheetName val="Vlookup"/>
      <sheetName val="VlookupData"/>
      <sheetName val="Linking2"/>
      <sheetName val="Linking"/>
      <sheetName val="Validation"/>
      <sheetName val="List Source"/>
      <sheetName val="Consolidate Table"/>
      <sheetName val="Consolidate"/>
      <sheetName val="Pivottable1"/>
      <sheetName val="Pivottable2"/>
      <sheetName val="Pivotdata"/>
      <sheetName val="Goto- Special"/>
      <sheetName val="Forms"/>
      <sheetName val="Most Useful Tips"/>
      <sheetName val="ShortCut Keys"/>
      <sheetName val="Goal Seek"/>
      <sheetName val="Protection"/>
      <sheetName val="Macros"/>
      <sheetName val="Visual Basic Coding"/>
    </sheetNames>
    <sheetDataSet>
      <sheetData sheetId="0">
        <row r="46">
          <cell r="G46">
            <v>1</v>
          </cell>
          <cell r="H46">
            <v>10</v>
          </cell>
        </row>
        <row r="47">
          <cell r="G47">
            <v>3</v>
          </cell>
          <cell r="H47">
            <v>11</v>
          </cell>
        </row>
        <row r="48">
          <cell r="G48">
            <v>6</v>
          </cell>
          <cell r="H48">
            <v>5</v>
          </cell>
        </row>
        <row r="49">
          <cell r="G49">
            <v>9</v>
          </cell>
          <cell r="H49">
            <v>4</v>
          </cell>
        </row>
        <row r="50">
          <cell r="G50">
            <v>11</v>
          </cell>
          <cell r="H50">
            <v>3</v>
          </cell>
        </row>
        <row r="51">
          <cell r="G51">
            <v>15</v>
          </cell>
          <cell r="H51">
            <v>2</v>
          </cell>
        </row>
      </sheetData>
      <sheetData sheetId="1"/>
      <sheetData sheetId="2"/>
      <sheetData sheetId="3"/>
      <sheetData sheetId="4"/>
      <sheetData sheetId="5"/>
      <sheetData sheetId="6"/>
      <sheetData sheetId="7"/>
      <sheetData sheetId="8"/>
      <sheetData sheetId="9"/>
      <sheetData sheetId="10">
        <row r="18">
          <cell r="B18">
            <v>195.87</v>
          </cell>
          <cell r="C18">
            <v>619.07000000000005</v>
          </cell>
          <cell r="D18">
            <v>355.1</v>
          </cell>
        </row>
        <row r="19">
          <cell r="B19">
            <v>255.58</v>
          </cell>
          <cell r="C19">
            <v>278.14</v>
          </cell>
          <cell r="D19">
            <v>452.27</v>
          </cell>
        </row>
        <row r="20">
          <cell r="B20">
            <v>193.14</v>
          </cell>
          <cell r="C20">
            <v>168.05</v>
          </cell>
          <cell r="D20">
            <v>331.26</v>
          </cell>
        </row>
        <row r="21">
          <cell r="B21">
            <v>83</v>
          </cell>
          <cell r="C21">
            <v>76.3</v>
          </cell>
          <cell r="D21">
            <v>166.8</v>
          </cell>
        </row>
        <row r="22">
          <cell r="B22">
            <v>45</v>
          </cell>
          <cell r="C22">
            <v>33.4</v>
          </cell>
          <cell r="D22">
            <v>50.58</v>
          </cell>
        </row>
        <row r="33">
          <cell r="B33">
            <v>57</v>
          </cell>
          <cell r="G33">
            <v>89.5</v>
          </cell>
        </row>
        <row r="34">
          <cell r="B34">
            <v>154</v>
          </cell>
          <cell r="G34">
            <v>43</v>
          </cell>
        </row>
        <row r="35">
          <cell r="B35">
            <v>348</v>
          </cell>
          <cell r="G35">
            <v>93.5</v>
          </cell>
        </row>
        <row r="36">
          <cell r="B36">
            <v>21</v>
          </cell>
          <cell r="G36">
            <v>60.5</v>
          </cell>
          <cell r="S36" t="str">
            <v>Blue</v>
          </cell>
          <cell r="T36" t="str">
            <v>Dry</v>
          </cell>
        </row>
        <row r="37">
          <cell r="B37">
            <v>119</v>
          </cell>
          <cell r="G37">
            <v>65.5</v>
          </cell>
          <cell r="S37" t="str">
            <v>Blue</v>
          </cell>
          <cell r="T37" t="str">
            <v>Wet</v>
          </cell>
        </row>
        <row r="38">
          <cell r="B38">
            <v>55</v>
          </cell>
          <cell r="G38">
            <v>61.5</v>
          </cell>
          <cell r="S38" t="str">
            <v>Cloudy</v>
          </cell>
          <cell r="T38" t="str">
            <v>Dry</v>
          </cell>
        </row>
        <row r="39">
          <cell r="B39">
            <v>67</v>
          </cell>
          <cell r="S39" t="str">
            <v>Cloudy</v>
          </cell>
          <cell r="T39" t="str">
            <v>Wet</v>
          </cell>
        </row>
        <row r="40">
          <cell r="B40">
            <v>821</v>
          </cell>
        </row>
        <row r="42">
          <cell r="B42">
            <v>70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Functions"/>
      <sheetName val="Emp Details "/>
      <sheetName val="Employees"/>
      <sheetName val="vlookup problems"/>
      <sheetName val="Lookup Functions-2"/>
      <sheetName val="Filters"/>
      <sheetName val="Filters Exercise"/>
      <sheetName val="formulea based filters"/>
      <sheetName val="Sample Salesperson Report"/>
      <sheetName val="Ptables-2"/>
      <sheetName val="Ptables-4"/>
      <sheetName val="Calculated field and item"/>
      <sheetName val="Goal Seek, What-if,Scenarios"/>
      <sheetName val="Dyanmic names"/>
      <sheetName val="DataValSamples"/>
      <sheetName val="advance lookup"/>
      <sheetName val="scenarios"/>
      <sheetName val="Sheet20"/>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G1" t="str">
            <v>Sunday</v>
          </cell>
        </row>
        <row r="2">
          <cell r="G2" t="str">
            <v>Monday</v>
          </cell>
        </row>
        <row r="3">
          <cell r="G3" t="str">
            <v>Tuesday</v>
          </cell>
        </row>
        <row r="4">
          <cell r="G4" t="str">
            <v>Wednesday</v>
          </cell>
        </row>
        <row r="5">
          <cell r="G5" t="str">
            <v>Thursday</v>
          </cell>
        </row>
        <row r="6">
          <cell r="G6" t="str">
            <v>Friday</v>
          </cell>
        </row>
        <row r="7">
          <cell r="G7" t="str">
            <v>Saturday</v>
          </cell>
        </row>
      </sheetData>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Documentation"/>
      <sheetName val="Instructions"/>
      <sheetName val="Colour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s Syntax"/>
      <sheetName val="If Condn"/>
      <sheetName val="Match and Index"/>
      <sheetName val="Filters"/>
      <sheetName val="Subtotals and Pivot Table"/>
      <sheetName val="subtotals,pivot table"/>
      <sheetName val="external pivot"/>
      <sheetName val="input-sheet1 consol"/>
      <sheetName val="input-sheet2 consol"/>
      <sheetName val="multiple consolidation"/>
      <sheetName val="forecast,histogram"/>
      <sheetName val="chart data"/>
      <sheetName val="conditional formatting"/>
      <sheetName val="pivot table-grouping"/>
      <sheetName val="sales by date"/>
      <sheetName val="hourly grouping"/>
      <sheetName val="Frequency distribution"/>
      <sheetName val="Calculated field and item"/>
    </sheetNames>
    <sheetDataSet>
      <sheetData sheetId="0"/>
      <sheetData sheetId="1"/>
      <sheetData sheetId="2"/>
      <sheetData sheetId="3"/>
      <sheetData sheetId="4">
        <row r="4">
          <cell r="D4" t="str">
            <v>slno</v>
          </cell>
        </row>
      </sheetData>
      <sheetData sheetId="5"/>
      <sheetData sheetId="6"/>
      <sheetData sheetId="7"/>
      <sheetData sheetId="8"/>
      <sheetData sheetId="9"/>
      <sheetData sheetId="10"/>
      <sheetData sheetId="11">
        <row r="5">
          <cell r="B5" t="str">
            <v>employee name</v>
          </cell>
        </row>
        <row r="6">
          <cell r="B6" t="str">
            <v>a</v>
          </cell>
        </row>
        <row r="7">
          <cell r="B7" t="str">
            <v>b</v>
          </cell>
        </row>
        <row r="8">
          <cell r="B8" t="str">
            <v>c</v>
          </cell>
        </row>
        <row r="9">
          <cell r="B9" t="str">
            <v>d</v>
          </cell>
        </row>
        <row r="10">
          <cell r="B10" t="str">
            <v>e</v>
          </cell>
        </row>
        <row r="11">
          <cell r="B11" t="str">
            <v>F</v>
          </cell>
        </row>
        <row r="12">
          <cell r="B12" t="str">
            <v>g</v>
          </cell>
        </row>
        <row r="13">
          <cell r="B13" t="str">
            <v>h</v>
          </cell>
        </row>
        <row r="14">
          <cell r="B14" t="str">
            <v>I</v>
          </cell>
        </row>
        <row r="15">
          <cell r="B15" t="str">
            <v>j</v>
          </cell>
        </row>
        <row r="16">
          <cell r="B16" t="str">
            <v>k</v>
          </cell>
        </row>
        <row r="17">
          <cell r="B17" t="str">
            <v>L</v>
          </cell>
        </row>
        <row r="18">
          <cell r="B18" t="str">
            <v>m</v>
          </cell>
        </row>
      </sheetData>
      <sheetData sheetId="12"/>
      <sheetData sheetId="13"/>
      <sheetData sheetId="14"/>
      <sheetData sheetId="15"/>
      <sheetData sheetId="16"/>
      <sheetData sheetId="1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ssion 1"/>
      <sheetName val="Original"/>
      <sheetName val="Conditional_Formatting"/>
      <sheetName val="Sorting"/>
      <sheetName val="Grouping"/>
      <sheetName val="Filtering-Advanced"/>
      <sheetName val="Linking"/>
      <sheetName val="Validating"/>
      <sheetName val="Functions_Auditing"/>
      <sheetName val="Graph"/>
      <sheetName val="PivotData"/>
      <sheetName val="Most Useful Tips"/>
      <sheetName val="Validation"/>
      <sheetName val="List Source"/>
      <sheetName val="Protection"/>
      <sheetName val="ShortCut Key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ow r="6">
          <cell r="E6" t="str">
            <v>Mr.A</v>
          </cell>
        </row>
        <row r="7">
          <cell r="E7" t="str">
            <v>Mr.B</v>
          </cell>
        </row>
        <row r="8">
          <cell r="E8" t="str">
            <v>Mr.C</v>
          </cell>
        </row>
        <row r="9">
          <cell r="E9" t="str">
            <v>Mrs.D</v>
          </cell>
        </row>
        <row r="10">
          <cell r="E10" t="str">
            <v>Mr.F</v>
          </cell>
        </row>
      </sheetData>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s Syntax"/>
      <sheetName val="If Condn"/>
      <sheetName val="Match and Index"/>
      <sheetName val="Filters"/>
      <sheetName val="Subtotals and Pivot Table"/>
      <sheetName val="subtotals,pivot table"/>
      <sheetName val="external pivot"/>
      <sheetName val="input-sheet1 consol"/>
      <sheetName val="input-sheet2 consol"/>
      <sheetName val="multiple consolidation"/>
      <sheetName val="forecast,histogram"/>
      <sheetName val="My chart"/>
      <sheetName val="chart data"/>
      <sheetName val="conditional formatting"/>
      <sheetName val="pivot table-grouping"/>
      <sheetName val="sales by date"/>
      <sheetName val="hourly grouping"/>
      <sheetName val="Frequency distribution"/>
      <sheetName val="Calculated field and item"/>
    </sheetNames>
    <sheetDataSet>
      <sheetData sheetId="0"/>
      <sheetData sheetId="1"/>
      <sheetData sheetId="2"/>
      <sheetData sheetId="3">
        <row r="2">
          <cell r="C2" t="str">
            <v>slno</v>
          </cell>
          <cell r="D2" t="str">
            <v>empname</v>
          </cell>
          <cell r="E2" t="str">
            <v>age</v>
          </cell>
          <cell r="F2" t="str">
            <v>dept</v>
          </cell>
          <cell r="G2" t="str">
            <v>desgn</v>
          </cell>
          <cell r="H2" t="str">
            <v>basic</v>
          </cell>
          <cell r="I2" t="str">
            <v>hra</v>
          </cell>
          <cell r="J2" t="str">
            <v>da</v>
          </cell>
          <cell r="K2" t="str">
            <v>gross</v>
          </cell>
          <cell r="L2" t="str">
            <v>rating</v>
          </cell>
        </row>
        <row r="3">
          <cell r="C3">
            <v>1</v>
          </cell>
        </row>
        <row r="4">
          <cell r="C4">
            <v>2</v>
          </cell>
        </row>
        <row r="5">
          <cell r="C5">
            <v>3</v>
          </cell>
        </row>
        <row r="6">
          <cell r="C6">
            <v>4</v>
          </cell>
        </row>
        <row r="7">
          <cell r="C7">
            <v>5</v>
          </cell>
        </row>
        <row r="8">
          <cell r="C8">
            <v>6</v>
          </cell>
        </row>
        <row r="9">
          <cell r="C9">
            <v>7</v>
          </cell>
        </row>
        <row r="10">
          <cell r="C10">
            <v>8</v>
          </cell>
        </row>
        <row r="11">
          <cell r="C11">
            <v>9</v>
          </cell>
        </row>
        <row r="12">
          <cell r="C12">
            <v>10</v>
          </cell>
        </row>
        <row r="13">
          <cell r="C13">
            <v>11</v>
          </cell>
        </row>
        <row r="14">
          <cell r="C14">
            <v>12</v>
          </cell>
        </row>
        <row r="15">
          <cell r="C15">
            <v>13</v>
          </cell>
        </row>
        <row r="16">
          <cell r="C16">
            <v>14</v>
          </cell>
        </row>
        <row r="17">
          <cell r="C17">
            <v>15</v>
          </cell>
        </row>
        <row r="18">
          <cell r="C18">
            <v>16</v>
          </cell>
        </row>
        <row r="19">
          <cell r="C19">
            <v>17</v>
          </cell>
        </row>
        <row r="20">
          <cell r="C20">
            <v>18</v>
          </cell>
        </row>
        <row r="21">
          <cell r="C21">
            <v>19</v>
          </cell>
        </row>
        <row r="22">
          <cell r="C22">
            <v>20</v>
          </cell>
        </row>
        <row r="25">
          <cell r="C25" t="str">
            <v>1. Details of all those employees who are in prod and sales</v>
          </cell>
        </row>
        <row r="26">
          <cell r="C26" t="str">
            <v>2. Details of all those employees who are hr mgrs and prod mgrs</v>
          </cell>
        </row>
        <row r="27">
          <cell r="C27" t="str">
            <v>3. Details of all thos employees with a rating not in between 5 and 8</v>
          </cell>
        </row>
        <row r="28">
          <cell r="C28" t="str">
            <v>4. Details of all those employees whose names are shanthi and rajeev</v>
          </cell>
        </row>
        <row r="29">
          <cell r="C29" t="str">
            <v>5. Details of shanthi,sandeep and aishwarya</v>
          </cell>
        </row>
        <row r="30">
          <cell r="C30" t="str">
            <v>6.Details of all those employees who are hr mgrs and prod sr mgrs</v>
          </cell>
        </row>
        <row r="31">
          <cell r="C31" t="str">
            <v>7. Details of all those employees in hr and prod with a rating greater than 10</v>
          </cell>
        </row>
        <row r="32">
          <cell r="C32" t="str">
            <v>8. Details of all those employees who are in sales or other employees with a rating</v>
          </cell>
        </row>
        <row r="34">
          <cell r="C34" t="str">
            <v>9.Details of all those employees who have got the top 3 ratings</v>
          </cell>
        </row>
        <row r="35">
          <cell r="C35" t="str">
            <v>10. Details of all those employees whose names start with "s"</v>
          </cell>
        </row>
        <row r="36">
          <cell r="C36" t="str">
            <v xml:space="preserve">11. Details of all those employees whose names do not start with " s " and </v>
          </cell>
        </row>
      </sheetData>
      <sheetData sheetId="4"/>
      <sheetData sheetId="5"/>
      <sheetData sheetId="6"/>
      <sheetData sheetId="7"/>
      <sheetData sheetId="8"/>
      <sheetData sheetId="9"/>
      <sheetData sheetId="10"/>
      <sheetData sheetId="11" refreshError="1"/>
      <sheetData sheetId="12">
        <row r="5">
          <cell r="C5" t="str">
            <v>projectedsales</v>
          </cell>
        </row>
        <row r="6">
          <cell r="C6">
            <v>450</v>
          </cell>
        </row>
        <row r="7">
          <cell r="C7">
            <v>320</v>
          </cell>
        </row>
        <row r="8">
          <cell r="C8">
            <v>340</v>
          </cell>
        </row>
        <row r="9">
          <cell r="C9">
            <v>300</v>
          </cell>
        </row>
        <row r="10">
          <cell r="C10">
            <v>280</v>
          </cell>
        </row>
        <row r="11">
          <cell r="C11">
            <v>290</v>
          </cell>
        </row>
        <row r="12">
          <cell r="C12">
            <v>270</v>
          </cell>
        </row>
        <row r="13">
          <cell r="C13">
            <v>260</v>
          </cell>
        </row>
        <row r="14">
          <cell r="C14">
            <v>280</v>
          </cell>
        </row>
        <row r="15">
          <cell r="C15">
            <v>300</v>
          </cell>
        </row>
        <row r="16">
          <cell r="C16">
            <v>250</v>
          </cell>
        </row>
        <row r="17">
          <cell r="C17">
            <v>300</v>
          </cell>
        </row>
        <row r="18">
          <cell r="C18">
            <v>450</v>
          </cell>
        </row>
        <row r="24">
          <cell r="C24" t="str">
            <v>team's actual sales</v>
          </cell>
        </row>
        <row r="27">
          <cell r="C27" t="str">
            <v>entire team</v>
          </cell>
        </row>
      </sheetData>
      <sheetData sheetId="13"/>
      <sheetData sheetId="14"/>
      <sheetData sheetId="15"/>
      <sheetData sheetId="16"/>
      <sheetData sheetId="17"/>
      <sheetData sheetId="1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1"/>
      <sheetName val="Question 2"/>
      <sheetName val="Question 3"/>
      <sheetName val="Question4"/>
      <sheetName val="Question5"/>
    </sheetNames>
    <sheetDataSet>
      <sheetData sheetId="0"/>
      <sheetData sheetId="1"/>
      <sheetData sheetId="2" refreshError="1"/>
      <sheetData sheetId="3"/>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ressing Methods"/>
      <sheetName val="Basic Formulea &amp; Formatting"/>
      <sheetName val="Basic Formulae"/>
      <sheetName val="Functions &amp; cond formattin"/>
      <sheetName val="if Conditions"/>
      <sheetName val="vlookup &amp; hlookup"/>
      <sheetName val="Emp Details "/>
      <sheetName val="Employees"/>
      <sheetName val=" auto Filters"/>
      <sheetName val="Advance Filters"/>
      <sheetName val="Sorting"/>
      <sheetName val="Sample Salesperson Report"/>
      <sheetName val="Countif"/>
      <sheetName val="condition based  functions"/>
      <sheetName val="sumif fns"/>
      <sheetName val="Database functions"/>
      <sheetName val="Graph"/>
      <sheetName val="charts"/>
      <sheetName val="Consolidate Table"/>
      <sheetName val="Pivot tables"/>
      <sheetName val="pivot tables 2"/>
      <sheetName val="pivot tables 3"/>
      <sheetName val="Goal Seek &amp; What if analysis"/>
      <sheetName val="date and time "/>
      <sheetName val="Combination"/>
      <sheetName val="Lookup Functions-2"/>
      <sheetName val="Lookup Functions 3"/>
      <sheetName val="Array Examples"/>
      <sheetName val="Complex Lookups using arrays"/>
      <sheetName val="Dynamic charts"/>
      <sheetName val="Time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60">
          <cell r="C60">
            <v>39104</v>
          </cell>
        </row>
      </sheetData>
      <sheetData sheetId="24"/>
      <sheetData sheetId="25"/>
      <sheetData sheetId="26"/>
      <sheetData sheetId="27"/>
      <sheetData sheetId="28"/>
      <sheetData sheetId="29"/>
      <sheetData sheetId="3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kas" refreshedDate="45703.945535185187" createdVersion="6" refreshedVersion="6" minRefreshableVersion="3" recordCount="799">
  <cacheSource type="worksheet">
    <worksheetSource ref="A1:E800" sheet="Pivot tables"/>
  </cacheSource>
  <cacheFields count="5">
    <cacheField name="Country" numFmtId="0">
      <sharedItems/>
    </cacheField>
    <cacheField name="Salesperson" numFmtId="0">
      <sharedItems count="9">
        <s v="Buchanan"/>
        <s v="Suyama"/>
        <s v="Peacock"/>
        <s v="Leverling"/>
        <s v="Dodsworth"/>
        <s v="Davolio"/>
        <s v="Callahan"/>
        <s v="Fuller"/>
        <s v="King"/>
      </sharedItems>
    </cacheField>
    <cacheField name="Order Date" numFmtId="14">
      <sharedItems containsSemiMixedTypes="0" containsNonDate="0" containsDate="1" containsString="0" minDate="2003-07-10T00:00:00" maxDate="2005-05-02T00:00:00"/>
    </cacheField>
    <cacheField name="OrderID" numFmtId="0">
      <sharedItems containsSemiMixedTypes="0" containsString="0" containsNumber="1" containsInteger="1" minValue="10248" maxValue="11057"/>
    </cacheField>
    <cacheField name="Order Amount" numFmtId="164">
      <sharedItems containsSemiMixedTypes="0" containsString="0" containsNumber="1" minValue="12.5" maxValue="16387.5" count="768">
        <n v="440"/>
        <n v="1863.4"/>
        <n v="1552.6"/>
        <n v="654.05999999999995"/>
        <n v="3597.9"/>
        <n v="1444.8"/>
        <n v="556.62"/>
        <n v="2490.5"/>
        <n v="517.79999999999995"/>
        <n v="1119.9000000000001"/>
        <n v="1614.88"/>
        <n v="100.8"/>
        <n v="1504.65"/>
        <n v="448"/>
        <n v="584"/>
        <n v="1873.8"/>
        <n v="695.62"/>
        <n v="1176"/>
        <n v="346.56"/>
        <n v="3536.6"/>
        <n v="1101.2"/>
        <n v="642.20000000000005"/>
        <n v="1376"/>
        <n v="48"/>
        <n v="1456"/>
        <n v="2037.28"/>
        <n v="538.6"/>
        <n v="291.83999999999997"/>
        <n v="420"/>
        <n v="1200.8"/>
        <n v="1488.8"/>
        <n v="351"/>
        <n v="613.20000000000005"/>
        <n v="86.5"/>
        <n v="155.4"/>
        <n v="1414.8"/>
        <n v="1170.3699999999999"/>
        <n v="1743.36"/>
        <n v="3016"/>
        <n v="819"/>
        <n v="80.099999999999994"/>
        <n v="479.4"/>
        <n v="2169"/>
        <n v="497.52"/>
        <n v="1296"/>
        <n v="848.7"/>
        <n v="1887.6"/>
        <n v="121.6"/>
        <n v="1050.5999999999999"/>
        <n v="1420"/>
        <n v="2645"/>
        <n v="349.5"/>
        <n v="608"/>
        <n v="755"/>
        <n v="2708.8"/>
        <n v="1117.8"/>
        <n v="954.4"/>
        <n v="3741.3"/>
        <n v="498.5"/>
        <n v="424"/>
        <n v="88.8"/>
        <n v="1762"/>
        <n v="336"/>
        <n v="268.8"/>
        <n v="1614.8"/>
        <n v="182.4"/>
        <n v="2094.3000000000002"/>
        <n v="516.79999999999995"/>
        <n v="2835"/>
        <n v="288"/>
        <n v="240.4"/>
        <n v="1191.2"/>
        <n v="516"/>
        <n v="144"/>
        <n v="112"/>
        <n v="164.4"/>
        <n v="5275.71"/>
        <n v="1497"/>
        <n v="982"/>
        <n v="1810"/>
        <n v="1168"/>
        <n v="4578.43"/>
        <n v="1649"/>
        <n v="88.5"/>
        <n v="1786.88"/>
        <n v="877.2"/>
        <n v="144.80000000000001"/>
        <n v="2036.16"/>
        <n v="285.12"/>
        <n v="2467"/>
        <n v="934.5"/>
        <n v="3354"/>
        <n v="2436.1799999999998"/>
        <n v="352.6"/>
        <n v="1840.64"/>
        <n v="1584"/>
        <n v="2296"/>
        <n v="2924.8"/>
        <n v="1618.88"/>
        <n v="814.42"/>
        <n v="363.6"/>
        <n v="141.6"/>
        <n v="642.05999999999995"/>
        <n v="5398.72"/>
        <n v="136.30000000000001"/>
        <n v="8593.2800000000007"/>
        <n v="568.79999999999995"/>
        <n v="480"/>
        <n v="1106.4000000000001"/>
        <n v="1167.68"/>
        <n v="429.4"/>
        <n v="3471.68"/>
        <n v="7390.2"/>
        <n v="2046.24"/>
        <n v="1549.6"/>
        <n v="447.2"/>
        <n v="950"/>
        <n v="403.2"/>
        <n v="136"/>
        <n v="834.2"/>
        <n v="1689.78"/>
        <n v="2390.4"/>
        <n v="1117.5999999999999"/>
        <n v="72.959999999999994"/>
        <n v="9210.9"/>
        <n v="1366.4"/>
        <n v="459"/>
        <n v="338"/>
        <n v="399"/>
        <n v="863.6"/>
        <n v="103.2"/>
        <n v="863.28"/>
        <n v="1313.82"/>
        <n v="2900"/>
        <n v="899"/>
        <n v="2222.4"/>
        <n v="691.2"/>
        <n v="166"/>
        <n v="1058.4000000000001"/>
        <n v="1228.8"/>
        <n v="1832.8"/>
        <n v="2090.88"/>
        <n v="86.4"/>
        <n v="1440"/>
        <n v="2556.9499999999998"/>
        <n v="442"/>
        <n v="2122.92"/>
        <n v="1903.8"/>
        <n v="716.72"/>
        <n v="2505.6"/>
        <n v="1765.6"/>
        <n v="3063"/>
        <n v="3868.6"/>
        <n v="2713.5"/>
        <n v="855.01"/>
        <n v="1591.25"/>
        <n v="400"/>
        <n v="1830.78"/>
        <n v="1194"/>
        <n v="1622.4"/>
        <n v="319.2"/>
        <n v="802"/>
        <n v="966.8"/>
        <n v="334.8"/>
        <n v="2123.1999999999998"/>
        <n v="224.83"/>
        <n v="102.4"/>
        <n v="720"/>
        <n v="11188.4"/>
        <n v="1814.8"/>
        <n v="2097.6"/>
        <n v="1707.84"/>
        <n v="1194.27"/>
        <n v="49.8"/>
        <n v="1020"/>
        <n v="9194.56"/>
        <n v="360"/>
        <n v="338.2"/>
        <n v="651"/>
        <n v="192"/>
        <n v="1441.37"/>
        <n v="4899.2"/>
        <n v="1892.25"/>
        <n v="485"/>
        <n v="851.2"/>
        <n v="321.12"/>
        <n v="631.6"/>
        <n v="1994.52"/>
        <n v="393"/>
        <n v="454"/>
        <n v="1078"/>
        <n v="4924.13"/>
        <n v="1755"/>
        <n v="1792"/>
        <n v="517.44000000000005"/>
        <n v="1031.7"/>
        <n v="174.9"/>
        <n v="246.24"/>
        <n v="914.4"/>
        <n v="443.4"/>
        <n v="1838.2"/>
        <n v="425.12"/>
        <n v="3849.66"/>
        <n v="2018.5"/>
        <n v="407.7"/>
        <n v="331.2"/>
        <n v="2684"/>
        <n v="557.6"/>
        <n v="3891"/>
        <n v="1659.2"/>
        <n v="176.1"/>
        <n v="1538.7"/>
        <n v="156"/>
        <n v="713.3"/>
        <n v="1609.28"/>
        <n v="2518"/>
        <n v="216"/>
        <n v="235.2"/>
        <n v="717.6"/>
        <n v="956.67"/>
        <n v="1820.8"/>
        <n v="1328"/>
        <n v="1036.8"/>
        <n v="230.4"/>
        <n v="1249.0999999999999"/>
        <n v="1505.18"/>
        <n v="180.48"/>
        <n v="558"/>
        <n v="471.2"/>
        <n v="10495.6"/>
        <n v="756"/>
        <n v="1472"/>
        <n v="147"/>
        <n v="668.8"/>
        <n v="386.2"/>
        <n v="1272"/>
        <n v="889.7"/>
        <n v="1512"/>
        <n v="439.2"/>
        <n v="3163.2"/>
        <n v="259.5"/>
        <n v="608.4"/>
        <n v="912"/>
        <n v="278"/>
        <n v="190"/>
        <n v="1380.6"/>
        <n v="575"/>
        <n v="1412"/>
        <n v="523.26"/>
        <n v="149"/>
        <n v="816.3"/>
        <n v="2048.5"/>
        <n v="1388.5"/>
        <n v="147.9"/>
        <n v="415.8"/>
        <n v="749.06"/>
        <n v="240"/>
        <n v="136.80000000000001"/>
        <n v="4707.54"/>
        <n v="2550"/>
        <n v="525.29999999999995"/>
        <n v="1942"/>
        <n v="8623.4500000000007"/>
        <n v="9921.2999999999993"/>
        <n v="2381.0500000000002"/>
        <n v="352"/>
        <n v="4150.05"/>
        <n v="2314.1999999999998"/>
        <n v="200"/>
        <n v="225.5"/>
        <n v="2318.2399999999998"/>
        <n v="2444.31"/>
        <n v="3192.65"/>
        <n v="818.4"/>
        <n v="1151.4000000000001"/>
        <n v="1503"/>
        <n v="392.2"/>
        <n v="946"/>
        <n v="4180"/>
        <n v="110"/>
        <n v="796.35"/>
        <n v="2222.1999999999998"/>
        <n v="465.7"/>
        <n v="1940.85"/>
        <n v="1645"/>
        <n v="1823.8"/>
        <n v="139.80000000000001"/>
        <n v="355.5"/>
        <n v="10191.700000000001"/>
        <n v="1946.52"/>
        <n v="469.11"/>
        <n v="1504.5"/>
        <n v="417.2"/>
        <n v="210"/>
        <n v="2812"/>
        <n v="1792.8"/>
        <n v="240.1"/>
        <n v="3554.27"/>
        <n v="683.3"/>
        <n v="1677.3"/>
        <n v="880.5"/>
        <n v="1546.3"/>
        <n v="1728.52"/>
        <n v="2944.4"/>
        <n v="835.2"/>
        <n v="1152.5"/>
        <n v="2142.9"/>
        <n v="520.41"/>
        <n v="1072.42"/>
        <n v="2844.5"/>
        <n v="488.7"/>
        <n v="965"/>
        <n v="1234.05"/>
        <n v="639.9"/>
        <n v="1761"/>
        <n v="2519"/>
        <n v="155"/>
        <n v="890"/>
        <n v="2465.25"/>
        <n v="550.59"/>
        <n v="1501.08"/>
        <n v="2082"/>
        <n v="764.3"/>
        <n v="2147.4"/>
        <n v="838.45"/>
        <n v="569"/>
        <n v="477"/>
        <n v="317.75"/>
        <n v="1013.74"/>
        <n v="310"/>
        <n v="330"/>
        <n v="2237.5"/>
        <n v="593.75"/>
        <n v="142.5"/>
        <n v="23.8"/>
        <n v="807.38"/>
        <n v="3120"/>
        <n v="72"/>
        <n v="1101"/>
        <n v="812.5"/>
        <n v="516.46"/>
        <n v="1994.4"/>
        <n v="565.5"/>
        <n v="4725"/>
        <n v="1180.8800000000001"/>
        <n v="718.08"/>
        <n v="2388.5"/>
        <n v="493"/>
        <n v="479.8"/>
        <n v="2285"/>
        <n v="48.75"/>
        <n v="1483"/>
        <n v="230.85"/>
        <n v="4109.6899999999996"/>
        <n v="1130.4000000000001"/>
        <n v="6475.4"/>
        <n v="1064"/>
        <n v="299.25"/>
        <n v="808"/>
        <n v="6375"/>
        <n v="353.2"/>
        <n v="464"/>
        <n v="120"/>
        <n v="4806.99"/>
        <n v="1402.5"/>
        <n v="2697.5"/>
        <n v="1260"/>
        <n v="57.5"/>
        <n v="758.5"/>
        <n v="560"/>
        <n v="1336.95"/>
        <n v="1393.24"/>
        <n v="479.75"/>
        <n v="1503.6"/>
        <n v="1185.75"/>
        <n v="450"/>
        <n v="2775.05"/>
        <n v="903.6"/>
        <n v="55.8"/>
        <n v="589"/>
        <n v="5510.59"/>
        <n v="4985.5"/>
        <n v="1326.22"/>
        <n v="629.5"/>
        <n v="2761.94"/>
        <n v="2720.05"/>
        <n v="500"/>
        <n v="708.75"/>
        <n v="2054"/>
        <n v="696"/>
        <n v="814.5"/>
        <n v="1371.8"/>
        <n v="1535"/>
        <n v="1446"/>
        <n v="636"/>
        <n v="372.37"/>
        <n v="1434"/>
        <n v="1779.2"/>
        <n v="397.8"/>
        <n v="318.83999999999997"/>
        <n v="1083.1500000000001"/>
        <n v="601.83000000000004"/>
        <n v="154.4"/>
        <n v="604.21"/>
        <n v="4371.6000000000004"/>
        <n v="4464.6000000000004"/>
        <n v="1227.02"/>
        <n v="1701"/>
        <n v="562.6"/>
        <n v="125"/>
        <n v="1930.4"/>
        <n v="1288.3900000000001"/>
        <n v="1295"/>
        <n v="4666.9399999999996"/>
        <n v="1536.8"/>
        <n v="625.27"/>
        <n v="570"/>
        <n v="2301.75"/>
        <n v="920.1"/>
        <n v="3815.25"/>
        <n v="412.35"/>
        <n v="45"/>
        <n v="1423"/>
        <n v="534.85"/>
        <n v="813.36"/>
        <n v="5256.5"/>
        <n v="660"/>
        <n v="1261.8800000000001"/>
        <n v="1287.4000000000001"/>
        <n v="375.5"/>
        <n v="63"/>
        <n v="1768"/>
        <n v="801.1"/>
        <n v="1404.45"/>
        <n v="4960.8999999999996"/>
        <n v="3160.6"/>
        <n v="472.5"/>
        <n v="862.5"/>
        <n v="10164.799999999999"/>
        <n v="878"/>
        <n v="2071.1999999999998"/>
        <n v="4825"/>
        <n v="642"/>
        <n v="996"/>
        <n v="805.43"/>
        <n v="3436.45"/>
        <n v="114"/>
        <n v="1638.4"/>
        <n v="2864.5"/>
        <n v="2545"/>
        <n v="595.5"/>
        <n v="378"/>
        <n v="1893"/>
        <n v="1641"/>
        <n v="180.4"/>
        <n v="3424"/>
        <n v="93.5"/>
        <n v="4451.7"/>
        <n v="1233.48"/>
        <n v="2827.9"/>
        <n v="2205.75"/>
        <n v="706"/>
        <n v="1270.75"/>
        <n v="3463"/>
        <n v="844.25"/>
        <n v="550"/>
        <n v="923.87"/>
        <n v="1570"/>
        <n v="468.45"/>
        <n v="638.5"/>
        <n v="287.8"/>
        <n v="655"/>
        <n v="1624.5"/>
        <n v="1296.75"/>
        <n v="1850"/>
        <n v="484.25"/>
        <n v="1890.5"/>
        <n v="1459"/>
        <n v="1498.35"/>
        <n v="536.4"/>
        <n v="997"/>
        <n v="52.35"/>
        <n v="1416"/>
        <n v="228"/>
        <n v="3118"/>
        <n v="736"/>
        <n v="4529.8"/>
        <n v="2311.6999999999998"/>
        <n v="1912.85"/>
        <n v="2196"/>
        <n v="1080"/>
        <n v="1590.56"/>
        <n v="1631.48"/>
        <n v="252"/>
        <n v="88"/>
        <n v="55.2"/>
        <n v="1948.5"/>
        <n v="1990"/>
        <n v="3082"/>
        <n v="1644.6"/>
        <n v="320"/>
        <n v="2917"/>
        <n v="507"/>
        <n v="4337"/>
        <n v="616"/>
        <n v="2286"/>
        <n v="1515.6"/>
        <n v="2310"/>
        <n v="28"/>
        <n v="1477"/>
        <n v="1684.27"/>
        <n v="236.25"/>
        <n v="344"/>
        <n v="3603.22"/>
        <n v="2030.4"/>
        <n v="868.75"/>
        <n v="6635.27"/>
        <n v="224"/>
        <n v="96.5"/>
        <n v="1335"/>
        <n v="975.88"/>
        <n v="12.5"/>
        <n v="1442.5"/>
        <n v="1488"/>
        <n v="387.5"/>
        <n v="1531.08"/>
        <n v="2622.76"/>
        <n v="731.5"/>
        <n v="3687"/>
        <n v="722.5"/>
        <n v="1829.76"/>
        <n v="399.85"/>
        <n v="191.1"/>
        <n v="314.76"/>
        <n v="2158"/>
        <n v="2341.36"/>
        <n v="446.6"/>
        <n v="1553.5"/>
        <n v="1468.93"/>
        <n v="3026.85"/>
        <n v="2942.81"/>
        <n v="1193.01"/>
        <n v="2278.4"/>
        <n v="2775"/>
        <n v="439.6"/>
        <n v="18.399999999999999"/>
        <n v="1411"/>
        <n v="140"/>
        <n v="187"/>
        <n v="852"/>
        <n v="1692.8"/>
        <n v="602.4"/>
        <n v="1788.45"/>
        <n v="40"/>
        <n v="8446.4500000000007"/>
        <n v="10952.84"/>
        <n v="833"/>
        <n v="1140"/>
        <n v="678"/>
        <n v="237.9"/>
        <n v="2826"/>
        <n v="250.8"/>
        <n v="1030.76"/>
        <n v="730"/>
        <n v="843"/>
        <n v="932"/>
        <n v="1764"/>
        <n v="1974"/>
        <n v="2684.4"/>
        <n v="475.11"/>
        <n v="906.93"/>
        <n v="1432.71"/>
        <n v="845.8"/>
        <n v="4705.5"/>
        <n v="1064.5"/>
        <n v="1938.38"/>
        <n v="827.55"/>
        <n v="211.2"/>
        <n v="4581"/>
        <n v="975"/>
        <n v="159"/>
        <n v="735"/>
        <n v="3812.7"/>
        <n v="1112"/>
        <n v="4931.92"/>
        <n v="931.5"/>
        <n v="967.82"/>
        <n v="629"/>
        <n v="2603"/>
        <n v="2984"/>
        <n v="625"/>
        <n v="2966.5"/>
        <n v="2227.89"/>
        <n v="2048.2199999999998"/>
        <n v="649"/>
        <n v="1078.69"/>
        <n v="519"/>
        <n v="3523.4"/>
        <n v="581"/>
        <n v="441.15"/>
        <n v="282"/>
        <n v="16387.5"/>
        <n v="1096.2"/>
        <n v="98.4"/>
        <n v="1920.6"/>
        <n v="1630"/>
        <n v="160"/>
        <n v="1979.23"/>
        <n v="2058.46"/>
        <n v="336.8"/>
        <n v="709.55"/>
        <n v="917"/>
        <n v="1955.13"/>
        <n v="1539"/>
        <n v="611.29999999999995"/>
        <n v="1500"/>
        <n v="150"/>
        <n v="892.64"/>
        <n v="36"/>
        <n v="1378.07"/>
        <n v="1209"/>
        <n v="3127.5"/>
        <n v="70"/>
        <n v="605"/>
        <n v="11380"/>
        <n v="860.1"/>
        <n v="368.93"/>
        <n v="2090"/>
        <n v="5502.11"/>
        <n v="2753.1"/>
        <n v="6379.4"/>
        <n v="750.5"/>
        <n v="10835.24"/>
        <n v="30"/>
        <n v="122.4"/>
        <n v="33.75"/>
        <n v="863.43"/>
        <n v="932.05"/>
        <n v="1924.25"/>
        <n v="342"/>
        <n v="427.5"/>
        <n v="108.5"/>
        <n v="663.1"/>
        <n v="670"/>
        <n v="452.9"/>
        <n v="858"/>
        <n v="6200.55"/>
        <n v="768.75"/>
        <n v="537.5"/>
        <n v="539.5"/>
        <n v="686.7"/>
        <n v="365.89"/>
        <n v="1447.5"/>
        <n v="1122.8"/>
        <n v="390"/>
        <n v="1936"/>
        <n v="742.5"/>
        <n v="748.8"/>
        <n v="1835.7"/>
        <n v="475.15"/>
        <n v="514.4"/>
        <n v="800"/>
        <n v="137.5"/>
        <n v="1174.75"/>
        <n v="2255.5"/>
        <n v="799.2"/>
        <n v="1788.63"/>
        <n v="920.6"/>
        <n v="619.5"/>
        <n v="456"/>
        <n v="644.79999999999995"/>
        <n v="2731.87"/>
        <n v="637.5"/>
        <n v="4011.75"/>
        <n v="711"/>
        <n v="1025.33"/>
        <n v="245"/>
        <n v="1407.5"/>
        <n v="220"/>
        <n v="2362.25"/>
        <n v="4422"/>
        <n v="458.74"/>
        <n v="4441.25"/>
        <n v="1659.53"/>
        <n v="74.400000000000006"/>
        <n v="677"/>
        <n v="1762.7"/>
        <n v="781"/>
        <n v="131.75"/>
        <n v="265.35000000000002"/>
        <n v="3584"/>
        <n v="57.8"/>
        <n v="2052.5"/>
        <n v="848"/>
        <n v="1098.46"/>
        <n v="910.4"/>
        <n v="1408"/>
        <n v="108"/>
        <n v="1733.06"/>
        <n v="251.5"/>
        <n v="291.55"/>
        <n v="439"/>
        <n v="717.5"/>
        <n v="2233"/>
        <n v="1303.19"/>
        <n v="4813.5"/>
        <n v="248"/>
        <n v="15810"/>
        <n v="1014"/>
        <n v="720.9"/>
        <n v="1809.75"/>
        <n v="2023.38"/>
        <n v="2220"/>
        <n v="2772"/>
        <n v="3574.8"/>
        <n v="1353.6"/>
        <n v="4288.8500000000004"/>
        <n v="69.599999999999994"/>
        <n v="4895.4399999999996"/>
        <n v="940.5"/>
        <n v="1196"/>
        <n v="1885"/>
        <n v="686"/>
        <n v="1197.95"/>
        <n v="903.75"/>
        <n v="2769"/>
        <n v="1811.1"/>
        <n v="326"/>
        <n v="295.38"/>
        <n v="586"/>
        <n v="329.69"/>
        <n v="2633.9"/>
        <n v="616.5"/>
        <n v="645"/>
        <n v="933.5"/>
        <n v="2825.3"/>
        <n v="361"/>
        <n v="243.18"/>
        <n v="622.35"/>
        <n v="491.5"/>
        <n v="6750"/>
        <n v="1575"/>
        <n v="632.4"/>
        <n v="6306.24"/>
        <n v="1966.81"/>
        <n v="270"/>
        <n v="1030"/>
        <n v="877.72"/>
        <n v="2160"/>
        <n v="1286.8"/>
        <n v="12615.05"/>
        <n v="2393.5"/>
        <n v="8902.5"/>
        <n v="3232.8"/>
        <n v="539.4"/>
        <n v="1754.5"/>
        <n v="1692"/>
        <n v="60"/>
        <n v="732.6"/>
        <n v="1773"/>
        <n v="405.75"/>
        <n v="591.6"/>
        <n v="1485.8"/>
        <n v="817.87"/>
        <n v="525"/>
        <n v="1332"/>
        <n v="3055"/>
        <n v="374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99">
  <r>
    <s v="UK"/>
    <x v="0"/>
    <d v="2003-07-16T00:00:00"/>
    <n v="10248"/>
    <x v="0"/>
  </r>
  <r>
    <s v="UK"/>
    <x v="1"/>
    <d v="2003-07-10T00:00:00"/>
    <n v="10249"/>
    <x v="1"/>
  </r>
  <r>
    <s v="USA"/>
    <x v="2"/>
    <d v="2003-07-12T00:00:00"/>
    <n v="10250"/>
    <x v="2"/>
  </r>
  <r>
    <s v="USA"/>
    <x v="3"/>
    <d v="2003-07-15T00:00:00"/>
    <n v="10251"/>
    <x v="3"/>
  </r>
  <r>
    <s v="USA"/>
    <x v="2"/>
    <d v="2003-07-11T00:00:00"/>
    <n v="10252"/>
    <x v="4"/>
  </r>
  <r>
    <s v="USA"/>
    <x v="3"/>
    <d v="2003-07-16T00:00:00"/>
    <n v="10253"/>
    <x v="5"/>
  </r>
  <r>
    <s v="UK"/>
    <x v="0"/>
    <d v="2003-07-23T00:00:00"/>
    <n v="10254"/>
    <x v="6"/>
  </r>
  <r>
    <s v="UK"/>
    <x v="4"/>
    <d v="2003-07-15T00:00:00"/>
    <n v="10255"/>
    <x v="7"/>
  </r>
  <r>
    <s v="USA"/>
    <x v="3"/>
    <d v="2003-07-17T00:00:00"/>
    <n v="10256"/>
    <x v="8"/>
  </r>
  <r>
    <s v="USA"/>
    <x v="2"/>
    <d v="2003-07-22T00:00:00"/>
    <n v="10257"/>
    <x v="9"/>
  </r>
  <r>
    <s v="USA"/>
    <x v="5"/>
    <d v="2003-07-23T00:00:00"/>
    <n v="10258"/>
    <x v="10"/>
  </r>
  <r>
    <s v="USA"/>
    <x v="2"/>
    <d v="2003-07-25T00:00:00"/>
    <n v="10259"/>
    <x v="11"/>
  </r>
  <r>
    <s v="USA"/>
    <x v="2"/>
    <d v="2003-07-29T00:00:00"/>
    <n v="10260"/>
    <x v="12"/>
  </r>
  <r>
    <s v="USA"/>
    <x v="2"/>
    <d v="2003-07-30T00:00:00"/>
    <n v="10261"/>
    <x v="13"/>
  </r>
  <r>
    <s v="USA"/>
    <x v="6"/>
    <d v="2003-07-25T00:00:00"/>
    <n v="10262"/>
    <x v="14"/>
  </r>
  <r>
    <s v="UK"/>
    <x v="4"/>
    <d v="2003-07-31T00:00:00"/>
    <n v="10263"/>
    <x v="15"/>
  </r>
  <r>
    <s v="UK"/>
    <x v="1"/>
    <d v="2003-08-23T00:00:00"/>
    <n v="10264"/>
    <x v="16"/>
  </r>
  <r>
    <s v="USA"/>
    <x v="7"/>
    <d v="2003-08-12T00:00:00"/>
    <n v="10265"/>
    <x v="17"/>
  </r>
  <r>
    <s v="USA"/>
    <x v="3"/>
    <d v="2003-07-31T00:00:00"/>
    <n v="10266"/>
    <x v="18"/>
  </r>
  <r>
    <s v="USA"/>
    <x v="2"/>
    <d v="2003-08-06T00:00:00"/>
    <n v="10267"/>
    <x v="19"/>
  </r>
  <r>
    <s v="USA"/>
    <x v="6"/>
    <d v="2003-08-02T00:00:00"/>
    <n v="10268"/>
    <x v="20"/>
  </r>
  <r>
    <s v="UK"/>
    <x v="0"/>
    <d v="2003-08-09T00:00:00"/>
    <n v="10269"/>
    <x v="21"/>
  </r>
  <r>
    <s v="USA"/>
    <x v="5"/>
    <d v="2003-08-02T00:00:00"/>
    <n v="10270"/>
    <x v="22"/>
  </r>
  <r>
    <s v="UK"/>
    <x v="1"/>
    <d v="2003-08-30T00:00:00"/>
    <n v="10271"/>
    <x v="23"/>
  </r>
  <r>
    <s v="UK"/>
    <x v="1"/>
    <d v="2003-08-06T00:00:00"/>
    <n v="10272"/>
    <x v="24"/>
  </r>
  <r>
    <s v="USA"/>
    <x v="3"/>
    <d v="2003-08-12T00:00:00"/>
    <n v="10273"/>
    <x v="25"/>
  </r>
  <r>
    <s v="UK"/>
    <x v="1"/>
    <d v="2003-08-16T00:00:00"/>
    <n v="10274"/>
    <x v="26"/>
  </r>
  <r>
    <s v="USA"/>
    <x v="5"/>
    <d v="2003-08-09T00:00:00"/>
    <n v="10275"/>
    <x v="27"/>
  </r>
  <r>
    <s v="USA"/>
    <x v="6"/>
    <d v="2003-08-14T00:00:00"/>
    <n v="10276"/>
    <x v="28"/>
  </r>
  <r>
    <s v="USA"/>
    <x v="7"/>
    <d v="2003-08-13T00:00:00"/>
    <n v="10277"/>
    <x v="29"/>
  </r>
  <r>
    <s v="USA"/>
    <x v="6"/>
    <d v="2003-08-16T00:00:00"/>
    <n v="10278"/>
    <x v="30"/>
  </r>
  <r>
    <s v="USA"/>
    <x v="6"/>
    <d v="2003-08-16T00:00:00"/>
    <n v="10279"/>
    <x v="31"/>
  </r>
  <r>
    <s v="USA"/>
    <x v="7"/>
    <d v="2003-09-12T00:00:00"/>
    <n v="10280"/>
    <x v="32"/>
  </r>
  <r>
    <s v="USA"/>
    <x v="2"/>
    <d v="2003-08-21T00:00:00"/>
    <n v="10281"/>
    <x v="33"/>
  </r>
  <r>
    <s v="USA"/>
    <x v="2"/>
    <d v="2003-08-21T00:00:00"/>
    <n v="10282"/>
    <x v="34"/>
  </r>
  <r>
    <s v="USA"/>
    <x v="3"/>
    <d v="2003-08-23T00:00:00"/>
    <n v="10283"/>
    <x v="35"/>
  </r>
  <r>
    <s v="USA"/>
    <x v="2"/>
    <d v="2003-08-27T00:00:00"/>
    <n v="10284"/>
    <x v="36"/>
  </r>
  <r>
    <s v="USA"/>
    <x v="5"/>
    <d v="2003-08-26T00:00:00"/>
    <n v="10285"/>
    <x v="37"/>
  </r>
  <r>
    <s v="USA"/>
    <x v="6"/>
    <d v="2003-08-30T00:00:00"/>
    <n v="10286"/>
    <x v="38"/>
  </r>
  <r>
    <s v="USA"/>
    <x v="6"/>
    <d v="2003-08-28T00:00:00"/>
    <n v="10287"/>
    <x v="39"/>
  </r>
  <r>
    <s v="USA"/>
    <x v="2"/>
    <d v="2003-09-03T00:00:00"/>
    <n v="10288"/>
    <x v="40"/>
  </r>
  <r>
    <s v="UK"/>
    <x v="8"/>
    <d v="2003-08-28T00:00:00"/>
    <n v="10289"/>
    <x v="41"/>
  </r>
  <r>
    <s v="USA"/>
    <x v="6"/>
    <d v="2003-09-03T00:00:00"/>
    <n v="10290"/>
    <x v="42"/>
  </r>
  <r>
    <s v="UK"/>
    <x v="1"/>
    <d v="2003-09-04T00:00:00"/>
    <n v="10291"/>
    <x v="43"/>
  </r>
  <r>
    <s v="USA"/>
    <x v="5"/>
    <d v="2003-09-02T00:00:00"/>
    <n v="10292"/>
    <x v="44"/>
  </r>
  <r>
    <s v="USA"/>
    <x v="5"/>
    <d v="2003-09-11T00:00:00"/>
    <n v="10293"/>
    <x v="45"/>
  </r>
  <r>
    <s v="USA"/>
    <x v="2"/>
    <d v="2003-09-05T00:00:00"/>
    <n v="10294"/>
    <x v="46"/>
  </r>
  <r>
    <s v="USA"/>
    <x v="7"/>
    <d v="2003-09-10T00:00:00"/>
    <n v="10295"/>
    <x v="47"/>
  </r>
  <r>
    <s v="UK"/>
    <x v="1"/>
    <d v="2003-09-11T00:00:00"/>
    <n v="10296"/>
    <x v="48"/>
  </r>
  <r>
    <s v="UK"/>
    <x v="0"/>
    <d v="2003-09-10T00:00:00"/>
    <n v="10297"/>
    <x v="49"/>
  </r>
  <r>
    <s v="UK"/>
    <x v="1"/>
    <d v="2003-09-11T00:00:00"/>
    <n v="10298"/>
    <x v="50"/>
  </r>
  <r>
    <s v="USA"/>
    <x v="2"/>
    <d v="2003-09-13T00:00:00"/>
    <n v="10299"/>
    <x v="51"/>
  </r>
  <r>
    <s v="USA"/>
    <x v="7"/>
    <d v="2003-09-18T00:00:00"/>
    <n v="10300"/>
    <x v="52"/>
  </r>
  <r>
    <s v="USA"/>
    <x v="6"/>
    <d v="2003-09-17T00:00:00"/>
    <n v="10301"/>
    <x v="53"/>
  </r>
  <r>
    <s v="USA"/>
    <x v="2"/>
    <d v="2003-10-09T00:00:00"/>
    <n v="10302"/>
    <x v="54"/>
  </r>
  <r>
    <s v="UK"/>
    <x v="8"/>
    <d v="2003-09-18T00:00:00"/>
    <n v="10303"/>
    <x v="55"/>
  </r>
  <r>
    <s v="USA"/>
    <x v="5"/>
    <d v="2003-09-17T00:00:00"/>
    <n v="10304"/>
    <x v="56"/>
  </r>
  <r>
    <s v="USA"/>
    <x v="6"/>
    <d v="2003-10-09T00:00:00"/>
    <n v="10305"/>
    <x v="57"/>
  </r>
  <r>
    <s v="USA"/>
    <x v="5"/>
    <d v="2003-09-23T00:00:00"/>
    <n v="10306"/>
    <x v="58"/>
  </r>
  <r>
    <s v="USA"/>
    <x v="7"/>
    <d v="2003-09-25T00:00:00"/>
    <n v="10307"/>
    <x v="59"/>
  </r>
  <r>
    <s v="UK"/>
    <x v="8"/>
    <d v="2003-09-24T00:00:00"/>
    <n v="10308"/>
    <x v="60"/>
  </r>
  <r>
    <s v="USA"/>
    <x v="3"/>
    <d v="2003-10-23T00:00:00"/>
    <n v="10309"/>
    <x v="61"/>
  </r>
  <r>
    <s v="USA"/>
    <x v="6"/>
    <d v="2003-09-27T00:00:00"/>
    <n v="10310"/>
    <x v="62"/>
  </r>
  <r>
    <s v="USA"/>
    <x v="5"/>
    <d v="2003-09-26T00:00:00"/>
    <n v="10311"/>
    <x v="63"/>
  </r>
  <r>
    <s v="USA"/>
    <x v="7"/>
    <d v="2003-10-03T00:00:00"/>
    <n v="10312"/>
    <x v="64"/>
  </r>
  <r>
    <s v="USA"/>
    <x v="7"/>
    <d v="2003-10-04T00:00:00"/>
    <n v="10313"/>
    <x v="65"/>
  </r>
  <r>
    <s v="USA"/>
    <x v="5"/>
    <d v="2003-10-04T00:00:00"/>
    <n v="10314"/>
    <x v="66"/>
  </r>
  <r>
    <s v="USA"/>
    <x v="2"/>
    <d v="2003-10-03T00:00:00"/>
    <n v="10315"/>
    <x v="67"/>
  </r>
  <r>
    <s v="USA"/>
    <x v="5"/>
    <d v="2003-10-08T00:00:00"/>
    <n v="10316"/>
    <x v="68"/>
  </r>
  <r>
    <s v="UK"/>
    <x v="1"/>
    <d v="2003-10-10T00:00:00"/>
    <n v="10317"/>
    <x v="69"/>
  </r>
  <r>
    <s v="USA"/>
    <x v="6"/>
    <d v="2003-10-04T00:00:00"/>
    <n v="10318"/>
    <x v="70"/>
  </r>
  <r>
    <s v="UK"/>
    <x v="8"/>
    <d v="2003-10-11T00:00:00"/>
    <n v="10319"/>
    <x v="71"/>
  </r>
  <r>
    <s v="UK"/>
    <x v="0"/>
    <d v="2003-10-18T00:00:00"/>
    <n v="10320"/>
    <x v="72"/>
  </r>
  <r>
    <s v="USA"/>
    <x v="3"/>
    <d v="2003-10-11T00:00:00"/>
    <n v="10321"/>
    <x v="73"/>
  </r>
  <r>
    <s v="UK"/>
    <x v="8"/>
    <d v="2003-10-23T00:00:00"/>
    <n v="10322"/>
    <x v="74"/>
  </r>
  <r>
    <s v="USA"/>
    <x v="2"/>
    <d v="2003-10-14T00:00:00"/>
    <n v="10323"/>
    <x v="75"/>
  </r>
  <r>
    <s v="UK"/>
    <x v="4"/>
    <d v="2003-10-10T00:00:00"/>
    <n v="10324"/>
    <x v="76"/>
  </r>
  <r>
    <s v="USA"/>
    <x v="5"/>
    <d v="2003-10-14T00:00:00"/>
    <n v="10325"/>
    <x v="77"/>
  </r>
  <r>
    <s v="USA"/>
    <x v="2"/>
    <d v="2003-10-14T00:00:00"/>
    <n v="10326"/>
    <x v="78"/>
  </r>
  <r>
    <s v="USA"/>
    <x v="7"/>
    <d v="2003-10-14T00:00:00"/>
    <n v="10327"/>
    <x v="79"/>
  </r>
  <r>
    <s v="USA"/>
    <x v="2"/>
    <d v="2003-10-17T00:00:00"/>
    <n v="10328"/>
    <x v="80"/>
  </r>
  <r>
    <s v="USA"/>
    <x v="2"/>
    <d v="2003-10-23T00:00:00"/>
    <n v="10329"/>
    <x v="81"/>
  </r>
  <r>
    <s v="USA"/>
    <x v="3"/>
    <d v="2003-10-28T00:00:00"/>
    <n v="10330"/>
    <x v="82"/>
  </r>
  <r>
    <s v="UK"/>
    <x v="4"/>
    <d v="2003-10-21T00:00:00"/>
    <n v="10331"/>
    <x v="83"/>
  </r>
  <r>
    <s v="USA"/>
    <x v="3"/>
    <d v="2003-10-21T00:00:00"/>
    <n v="10332"/>
    <x v="84"/>
  </r>
  <r>
    <s v="UK"/>
    <x v="0"/>
    <d v="2003-10-25T00:00:00"/>
    <n v="10333"/>
    <x v="85"/>
  </r>
  <r>
    <s v="USA"/>
    <x v="6"/>
    <d v="2003-10-28T00:00:00"/>
    <n v="10334"/>
    <x v="86"/>
  </r>
  <r>
    <s v="UK"/>
    <x v="8"/>
    <d v="2003-10-24T00:00:00"/>
    <n v="10335"/>
    <x v="87"/>
  </r>
  <r>
    <s v="UK"/>
    <x v="8"/>
    <d v="2003-10-25T00:00:00"/>
    <n v="10336"/>
    <x v="88"/>
  </r>
  <r>
    <s v="USA"/>
    <x v="2"/>
    <d v="2003-10-29T00:00:00"/>
    <n v="10337"/>
    <x v="89"/>
  </r>
  <r>
    <s v="USA"/>
    <x v="2"/>
    <d v="2003-10-29T00:00:00"/>
    <n v="10338"/>
    <x v="90"/>
  </r>
  <r>
    <s v="USA"/>
    <x v="7"/>
    <d v="2003-11-04T00:00:00"/>
    <n v="10339"/>
    <x v="91"/>
  </r>
  <r>
    <s v="USA"/>
    <x v="5"/>
    <d v="2003-11-08T00:00:00"/>
    <n v="10340"/>
    <x v="92"/>
  </r>
  <r>
    <s v="UK"/>
    <x v="8"/>
    <d v="2003-11-05T00:00:00"/>
    <n v="10341"/>
    <x v="93"/>
  </r>
  <r>
    <s v="USA"/>
    <x v="2"/>
    <d v="2003-11-04T00:00:00"/>
    <n v="10342"/>
    <x v="94"/>
  </r>
  <r>
    <s v="USA"/>
    <x v="2"/>
    <d v="2003-11-06T00:00:00"/>
    <n v="10343"/>
    <x v="95"/>
  </r>
  <r>
    <s v="USA"/>
    <x v="2"/>
    <d v="2003-11-05T00:00:00"/>
    <n v="10344"/>
    <x v="96"/>
  </r>
  <r>
    <s v="USA"/>
    <x v="7"/>
    <d v="2003-11-11T00:00:00"/>
    <n v="10345"/>
    <x v="97"/>
  </r>
  <r>
    <s v="USA"/>
    <x v="3"/>
    <d v="2003-11-08T00:00:00"/>
    <n v="10346"/>
    <x v="98"/>
  </r>
  <r>
    <s v="USA"/>
    <x v="2"/>
    <d v="2003-11-08T00:00:00"/>
    <n v="10347"/>
    <x v="99"/>
  </r>
  <r>
    <s v="USA"/>
    <x v="2"/>
    <d v="2003-11-15T00:00:00"/>
    <n v="10348"/>
    <x v="100"/>
  </r>
  <r>
    <s v="UK"/>
    <x v="8"/>
    <d v="2003-11-15T00:00:00"/>
    <n v="10349"/>
    <x v="101"/>
  </r>
  <r>
    <s v="UK"/>
    <x v="1"/>
    <d v="2003-12-03T00:00:00"/>
    <n v="10350"/>
    <x v="102"/>
  </r>
  <r>
    <s v="USA"/>
    <x v="5"/>
    <d v="2003-11-20T00:00:00"/>
    <n v="10351"/>
    <x v="103"/>
  </r>
  <r>
    <s v="USA"/>
    <x v="3"/>
    <d v="2003-11-18T00:00:00"/>
    <n v="10352"/>
    <x v="104"/>
  </r>
  <r>
    <s v="UK"/>
    <x v="8"/>
    <d v="2003-11-25T00:00:00"/>
    <n v="10353"/>
    <x v="105"/>
  </r>
  <r>
    <s v="USA"/>
    <x v="6"/>
    <d v="2003-11-20T00:00:00"/>
    <n v="10354"/>
    <x v="106"/>
  </r>
  <r>
    <s v="UK"/>
    <x v="1"/>
    <d v="2003-11-20T00:00:00"/>
    <n v="10355"/>
    <x v="107"/>
  </r>
  <r>
    <s v="UK"/>
    <x v="1"/>
    <d v="2003-11-27T00:00:00"/>
    <n v="10356"/>
    <x v="108"/>
  </r>
  <r>
    <s v="USA"/>
    <x v="5"/>
    <d v="2003-12-02T00:00:00"/>
    <n v="10357"/>
    <x v="109"/>
  </r>
  <r>
    <s v="UK"/>
    <x v="0"/>
    <d v="2003-11-27T00:00:00"/>
    <n v="10358"/>
    <x v="110"/>
  </r>
  <r>
    <s v="UK"/>
    <x v="0"/>
    <d v="2003-11-26T00:00:00"/>
    <n v="10359"/>
    <x v="111"/>
  </r>
  <r>
    <s v="USA"/>
    <x v="2"/>
    <d v="2003-12-02T00:00:00"/>
    <n v="10360"/>
    <x v="112"/>
  </r>
  <r>
    <s v="USA"/>
    <x v="5"/>
    <d v="2003-12-03T00:00:00"/>
    <n v="10361"/>
    <x v="113"/>
  </r>
  <r>
    <s v="USA"/>
    <x v="3"/>
    <d v="2003-11-28T00:00:00"/>
    <n v="10362"/>
    <x v="114"/>
  </r>
  <r>
    <s v="USA"/>
    <x v="2"/>
    <d v="2003-12-04T00:00:00"/>
    <n v="10363"/>
    <x v="115"/>
  </r>
  <r>
    <s v="USA"/>
    <x v="5"/>
    <d v="2003-12-04T00:00:00"/>
    <n v="10364"/>
    <x v="116"/>
  </r>
  <r>
    <s v="USA"/>
    <x v="3"/>
    <d v="2003-12-02T00:00:00"/>
    <n v="10365"/>
    <x v="117"/>
  </r>
  <r>
    <s v="USA"/>
    <x v="6"/>
    <d v="2003-12-30T00:00:00"/>
    <n v="10366"/>
    <x v="118"/>
  </r>
  <r>
    <s v="UK"/>
    <x v="8"/>
    <d v="2003-12-02T00:00:00"/>
    <n v="10367"/>
    <x v="119"/>
  </r>
  <r>
    <s v="USA"/>
    <x v="7"/>
    <d v="2003-12-02T00:00:00"/>
    <n v="10368"/>
    <x v="120"/>
  </r>
  <r>
    <s v="USA"/>
    <x v="6"/>
    <d v="2003-12-09T00:00:00"/>
    <n v="10369"/>
    <x v="121"/>
  </r>
  <r>
    <s v="UK"/>
    <x v="1"/>
    <d v="2003-12-27T00:00:00"/>
    <n v="10370"/>
    <x v="122"/>
  </r>
  <r>
    <s v="USA"/>
    <x v="5"/>
    <d v="2003-12-24T00:00:00"/>
    <n v="10371"/>
    <x v="123"/>
  </r>
  <r>
    <s v="UK"/>
    <x v="0"/>
    <d v="2003-12-09T00:00:00"/>
    <n v="10372"/>
    <x v="124"/>
  </r>
  <r>
    <s v="USA"/>
    <x v="2"/>
    <d v="2003-12-11T00:00:00"/>
    <n v="10373"/>
    <x v="125"/>
  </r>
  <r>
    <s v="USA"/>
    <x v="5"/>
    <d v="2003-12-09T00:00:00"/>
    <n v="10374"/>
    <x v="126"/>
  </r>
  <r>
    <s v="USA"/>
    <x v="3"/>
    <d v="2003-12-09T00:00:00"/>
    <n v="10375"/>
    <x v="127"/>
  </r>
  <r>
    <s v="USA"/>
    <x v="5"/>
    <d v="2003-12-13T00:00:00"/>
    <n v="10376"/>
    <x v="128"/>
  </r>
  <r>
    <s v="USA"/>
    <x v="5"/>
    <d v="2003-12-13T00:00:00"/>
    <n v="10377"/>
    <x v="129"/>
  </r>
  <r>
    <s v="UK"/>
    <x v="0"/>
    <d v="2003-12-19T00:00:00"/>
    <n v="10378"/>
    <x v="130"/>
  </r>
  <r>
    <s v="USA"/>
    <x v="7"/>
    <d v="2003-12-13T00:00:00"/>
    <n v="10379"/>
    <x v="131"/>
  </r>
  <r>
    <s v="USA"/>
    <x v="6"/>
    <d v="2004-01-16T00:00:00"/>
    <n v="10380"/>
    <x v="132"/>
  </r>
  <r>
    <s v="USA"/>
    <x v="3"/>
    <d v="2003-12-13T00:00:00"/>
    <n v="10381"/>
    <x v="74"/>
  </r>
  <r>
    <s v="USA"/>
    <x v="2"/>
    <d v="2003-12-16T00:00:00"/>
    <n v="10382"/>
    <x v="133"/>
  </r>
  <r>
    <s v="USA"/>
    <x v="6"/>
    <d v="2003-12-18T00:00:00"/>
    <n v="10383"/>
    <x v="134"/>
  </r>
  <r>
    <s v="USA"/>
    <x v="3"/>
    <d v="2003-12-20T00:00:00"/>
    <n v="10384"/>
    <x v="135"/>
  </r>
  <r>
    <s v="USA"/>
    <x v="5"/>
    <d v="2003-12-23T00:00:00"/>
    <n v="10385"/>
    <x v="136"/>
  </r>
  <r>
    <s v="UK"/>
    <x v="4"/>
    <d v="2003-12-25T00:00:00"/>
    <n v="10386"/>
    <x v="137"/>
  </r>
  <r>
    <s v="USA"/>
    <x v="5"/>
    <d v="2003-12-20T00:00:00"/>
    <n v="10387"/>
    <x v="138"/>
  </r>
  <r>
    <s v="USA"/>
    <x v="7"/>
    <d v="2003-12-20T00:00:00"/>
    <n v="10388"/>
    <x v="139"/>
  </r>
  <r>
    <s v="USA"/>
    <x v="2"/>
    <d v="2003-12-24T00:00:00"/>
    <n v="10389"/>
    <x v="140"/>
  </r>
  <r>
    <s v="UK"/>
    <x v="1"/>
    <d v="2003-12-26T00:00:00"/>
    <n v="10390"/>
    <x v="141"/>
  </r>
  <r>
    <s v="USA"/>
    <x v="3"/>
    <d v="2003-12-31T00:00:00"/>
    <n v="10391"/>
    <x v="142"/>
  </r>
  <r>
    <s v="USA"/>
    <x v="7"/>
    <d v="2004-01-01T00:00:00"/>
    <n v="10392"/>
    <x v="143"/>
  </r>
  <r>
    <s v="USA"/>
    <x v="5"/>
    <d v="2004-01-03T00:00:00"/>
    <n v="10393"/>
    <x v="144"/>
  </r>
  <r>
    <s v="USA"/>
    <x v="5"/>
    <d v="2004-01-03T00:00:00"/>
    <n v="10394"/>
    <x v="145"/>
  </r>
  <r>
    <s v="UK"/>
    <x v="1"/>
    <d v="2004-01-03T00:00:00"/>
    <n v="10395"/>
    <x v="146"/>
  </r>
  <r>
    <s v="USA"/>
    <x v="5"/>
    <d v="2004-01-06T00:00:00"/>
    <n v="10396"/>
    <x v="147"/>
  </r>
  <r>
    <s v="UK"/>
    <x v="0"/>
    <d v="2004-01-02T00:00:00"/>
    <n v="10397"/>
    <x v="148"/>
  </r>
  <r>
    <s v="USA"/>
    <x v="7"/>
    <d v="2004-01-09T00:00:00"/>
    <n v="10398"/>
    <x v="149"/>
  </r>
  <r>
    <s v="USA"/>
    <x v="6"/>
    <d v="2004-01-08T00:00:00"/>
    <n v="10399"/>
    <x v="150"/>
  </r>
  <r>
    <s v="USA"/>
    <x v="5"/>
    <d v="2004-01-16T00:00:00"/>
    <n v="10400"/>
    <x v="151"/>
  </r>
  <r>
    <s v="USA"/>
    <x v="5"/>
    <d v="2004-01-10T00:00:00"/>
    <n v="10401"/>
    <x v="152"/>
  </r>
  <r>
    <s v="USA"/>
    <x v="6"/>
    <d v="2004-01-10T00:00:00"/>
    <n v="10402"/>
    <x v="153"/>
  </r>
  <r>
    <s v="USA"/>
    <x v="2"/>
    <d v="2004-01-09T00:00:00"/>
    <n v="10403"/>
    <x v="154"/>
  </r>
  <r>
    <s v="USA"/>
    <x v="7"/>
    <d v="2004-01-08T00:00:00"/>
    <n v="10404"/>
    <x v="155"/>
  </r>
  <r>
    <s v="USA"/>
    <x v="5"/>
    <d v="2004-01-22T00:00:00"/>
    <n v="10405"/>
    <x v="156"/>
  </r>
  <r>
    <s v="UK"/>
    <x v="8"/>
    <d v="2004-01-13T00:00:00"/>
    <n v="10406"/>
    <x v="157"/>
  </r>
  <r>
    <s v="USA"/>
    <x v="7"/>
    <d v="2004-01-30T00:00:00"/>
    <n v="10407"/>
    <x v="158"/>
  </r>
  <r>
    <s v="USA"/>
    <x v="6"/>
    <d v="2004-01-14T00:00:00"/>
    <n v="10408"/>
    <x v="159"/>
  </r>
  <r>
    <s v="USA"/>
    <x v="3"/>
    <d v="2004-01-14T00:00:00"/>
    <n v="10409"/>
    <x v="160"/>
  </r>
  <r>
    <s v="USA"/>
    <x v="3"/>
    <d v="2004-01-15T00:00:00"/>
    <n v="10410"/>
    <x v="161"/>
  </r>
  <r>
    <s v="UK"/>
    <x v="4"/>
    <d v="2004-01-21T00:00:00"/>
    <n v="10411"/>
    <x v="162"/>
  </r>
  <r>
    <s v="USA"/>
    <x v="6"/>
    <d v="2004-01-15T00:00:00"/>
    <n v="10412"/>
    <x v="163"/>
  </r>
  <r>
    <s v="USA"/>
    <x v="3"/>
    <d v="2004-01-16T00:00:00"/>
    <n v="10413"/>
    <x v="164"/>
  </r>
  <r>
    <s v="USA"/>
    <x v="7"/>
    <d v="2004-01-17T00:00:00"/>
    <n v="10414"/>
    <x v="165"/>
  </r>
  <r>
    <s v="USA"/>
    <x v="3"/>
    <d v="2004-01-24T00:00:00"/>
    <n v="10415"/>
    <x v="166"/>
  </r>
  <r>
    <s v="USA"/>
    <x v="6"/>
    <d v="2004-01-27T00:00:00"/>
    <n v="10416"/>
    <x v="167"/>
  </r>
  <r>
    <s v="USA"/>
    <x v="2"/>
    <d v="2004-01-28T00:00:00"/>
    <n v="10417"/>
    <x v="168"/>
  </r>
  <r>
    <s v="USA"/>
    <x v="2"/>
    <d v="2004-01-24T00:00:00"/>
    <n v="10418"/>
    <x v="169"/>
  </r>
  <r>
    <s v="USA"/>
    <x v="2"/>
    <d v="2004-01-30T00:00:00"/>
    <n v="10419"/>
    <x v="170"/>
  </r>
  <r>
    <s v="USA"/>
    <x v="3"/>
    <d v="2004-01-27T00:00:00"/>
    <n v="10420"/>
    <x v="171"/>
  </r>
  <r>
    <s v="USA"/>
    <x v="6"/>
    <d v="2004-01-27T00:00:00"/>
    <n v="10421"/>
    <x v="172"/>
  </r>
  <r>
    <s v="USA"/>
    <x v="7"/>
    <d v="2004-01-31T00:00:00"/>
    <n v="10422"/>
    <x v="173"/>
  </r>
  <r>
    <s v="UK"/>
    <x v="1"/>
    <d v="2004-02-24T00:00:00"/>
    <n v="10423"/>
    <x v="174"/>
  </r>
  <r>
    <s v="UK"/>
    <x v="8"/>
    <d v="2004-01-27T00:00:00"/>
    <n v="10424"/>
    <x v="175"/>
  </r>
  <r>
    <s v="UK"/>
    <x v="1"/>
    <d v="2004-02-14T00:00:00"/>
    <n v="10425"/>
    <x v="176"/>
  </r>
  <r>
    <s v="USA"/>
    <x v="2"/>
    <d v="2004-02-06T00:00:00"/>
    <n v="10426"/>
    <x v="177"/>
  </r>
  <r>
    <s v="USA"/>
    <x v="2"/>
    <d v="2004-03-03T00:00:00"/>
    <n v="10427"/>
    <x v="178"/>
  </r>
  <r>
    <s v="UK"/>
    <x v="8"/>
    <d v="2004-02-04T00:00:00"/>
    <n v="10428"/>
    <x v="179"/>
  </r>
  <r>
    <s v="USA"/>
    <x v="3"/>
    <d v="2004-02-07T00:00:00"/>
    <n v="10429"/>
    <x v="180"/>
  </r>
  <r>
    <s v="USA"/>
    <x v="2"/>
    <d v="2004-02-03T00:00:00"/>
    <n v="10430"/>
    <x v="181"/>
  </r>
  <r>
    <s v="USA"/>
    <x v="2"/>
    <d v="2004-02-07T00:00:00"/>
    <n v="10431"/>
    <x v="182"/>
  </r>
  <r>
    <s v="USA"/>
    <x v="3"/>
    <d v="2004-02-07T00:00:00"/>
    <n v="10432"/>
    <x v="183"/>
  </r>
  <r>
    <s v="USA"/>
    <x v="3"/>
    <d v="2004-03-04T00:00:00"/>
    <n v="10433"/>
    <x v="184"/>
  </r>
  <r>
    <s v="USA"/>
    <x v="3"/>
    <d v="2004-02-13T00:00:00"/>
    <n v="10434"/>
    <x v="185"/>
  </r>
  <r>
    <s v="USA"/>
    <x v="6"/>
    <d v="2004-02-07T00:00:00"/>
    <n v="10435"/>
    <x v="186"/>
  </r>
  <r>
    <s v="USA"/>
    <x v="3"/>
    <d v="2004-02-11T00:00:00"/>
    <n v="10436"/>
    <x v="187"/>
  </r>
  <r>
    <s v="USA"/>
    <x v="6"/>
    <d v="2004-02-12T00:00:00"/>
    <n v="10437"/>
    <x v="188"/>
  </r>
  <r>
    <s v="USA"/>
    <x v="3"/>
    <d v="2004-02-14T00:00:00"/>
    <n v="10438"/>
    <x v="189"/>
  </r>
  <r>
    <s v="UK"/>
    <x v="1"/>
    <d v="2004-02-10T00:00:00"/>
    <n v="10439"/>
    <x v="190"/>
  </r>
  <r>
    <s v="USA"/>
    <x v="2"/>
    <d v="2004-02-28T00:00:00"/>
    <n v="10440"/>
    <x v="191"/>
  </r>
  <r>
    <s v="USA"/>
    <x v="3"/>
    <d v="2004-03-14T00:00:00"/>
    <n v="10441"/>
    <x v="192"/>
  </r>
  <r>
    <s v="USA"/>
    <x v="3"/>
    <d v="2004-02-18T00:00:00"/>
    <n v="10442"/>
    <x v="193"/>
  </r>
  <r>
    <s v="USA"/>
    <x v="6"/>
    <d v="2004-02-14T00:00:00"/>
    <n v="10443"/>
    <x v="194"/>
  </r>
  <r>
    <s v="USA"/>
    <x v="3"/>
    <d v="2004-02-21T00:00:00"/>
    <n v="10444"/>
    <x v="195"/>
  </r>
  <r>
    <s v="USA"/>
    <x v="3"/>
    <d v="2004-02-20T00:00:00"/>
    <n v="10445"/>
    <x v="196"/>
  </r>
  <r>
    <s v="UK"/>
    <x v="1"/>
    <d v="2004-02-19T00:00:00"/>
    <n v="10446"/>
    <x v="197"/>
  </r>
  <r>
    <s v="USA"/>
    <x v="2"/>
    <d v="2004-03-07T00:00:00"/>
    <n v="10447"/>
    <x v="198"/>
  </r>
  <r>
    <s v="USA"/>
    <x v="2"/>
    <d v="2004-02-24T00:00:00"/>
    <n v="10448"/>
    <x v="199"/>
  </r>
  <r>
    <s v="USA"/>
    <x v="3"/>
    <d v="2004-02-27T00:00:00"/>
    <n v="10449"/>
    <x v="200"/>
  </r>
  <r>
    <s v="USA"/>
    <x v="6"/>
    <d v="2004-03-11T00:00:00"/>
    <n v="10450"/>
    <x v="201"/>
  </r>
  <r>
    <s v="USA"/>
    <x v="2"/>
    <d v="2004-03-12T00:00:00"/>
    <n v="10451"/>
    <x v="202"/>
  </r>
  <r>
    <s v="USA"/>
    <x v="6"/>
    <d v="2004-02-26T00:00:00"/>
    <n v="10452"/>
    <x v="203"/>
  </r>
  <r>
    <s v="USA"/>
    <x v="5"/>
    <d v="2004-02-26T00:00:00"/>
    <n v="10453"/>
    <x v="204"/>
  </r>
  <r>
    <s v="USA"/>
    <x v="2"/>
    <d v="2004-02-25T00:00:00"/>
    <n v="10454"/>
    <x v="205"/>
  </r>
  <r>
    <s v="USA"/>
    <x v="6"/>
    <d v="2004-03-03T00:00:00"/>
    <n v="10455"/>
    <x v="206"/>
  </r>
  <r>
    <s v="USA"/>
    <x v="6"/>
    <d v="2004-02-28T00:00:00"/>
    <n v="10456"/>
    <x v="207"/>
  </r>
  <r>
    <s v="USA"/>
    <x v="7"/>
    <d v="2004-03-03T00:00:00"/>
    <n v="10457"/>
    <x v="95"/>
  </r>
  <r>
    <s v="UK"/>
    <x v="8"/>
    <d v="2004-03-04T00:00:00"/>
    <n v="10458"/>
    <x v="208"/>
  </r>
  <r>
    <s v="USA"/>
    <x v="2"/>
    <d v="2004-02-28T00:00:00"/>
    <n v="10459"/>
    <x v="209"/>
  </r>
  <r>
    <s v="USA"/>
    <x v="6"/>
    <d v="2004-03-03T00:00:00"/>
    <n v="10460"/>
    <x v="210"/>
  </r>
  <r>
    <s v="USA"/>
    <x v="5"/>
    <d v="2004-03-05T00:00:00"/>
    <n v="10461"/>
    <x v="211"/>
  </r>
  <r>
    <s v="USA"/>
    <x v="7"/>
    <d v="2004-03-18T00:00:00"/>
    <n v="10462"/>
    <x v="212"/>
  </r>
  <r>
    <s v="UK"/>
    <x v="0"/>
    <d v="2004-03-06T00:00:00"/>
    <n v="10463"/>
    <x v="213"/>
  </r>
  <r>
    <s v="USA"/>
    <x v="2"/>
    <d v="2004-03-14T00:00:00"/>
    <n v="10464"/>
    <x v="214"/>
  </r>
  <r>
    <s v="USA"/>
    <x v="5"/>
    <d v="2004-03-14T00:00:00"/>
    <n v="10465"/>
    <x v="215"/>
  </r>
  <r>
    <s v="USA"/>
    <x v="2"/>
    <d v="2004-03-13T00:00:00"/>
    <n v="10466"/>
    <x v="216"/>
  </r>
  <r>
    <s v="USA"/>
    <x v="6"/>
    <d v="2004-03-11T00:00:00"/>
    <n v="10467"/>
    <x v="217"/>
  </r>
  <r>
    <s v="USA"/>
    <x v="3"/>
    <d v="2004-03-12T00:00:00"/>
    <n v="10468"/>
    <x v="218"/>
  </r>
  <r>
    <s v="USA"/>
    <x v="5"/>
    <d v="2004-03-14T00:00:00"/>
    <n v="10469"/>
    <x v="219"/>
  </r>
  <r>
    <s v="USA"/>
    <x v="2"/>
    <d v="2004-03-14T00:00:00"/>
    <n v="10470"/>
    <x v="220"/>
  </r>
  <r>
    <s v="USA"/>
    <x v="7"/>
    <d v="2004-03-18T00:00:00"/>
    <n v="10471"/>
    <x v="221"/>
  </r>
  <r>
    <s v="USA"/>
    <x v="6"/>
    <d v="2004-03-19T00:00:00"/>
    <n v="10472"/>
    <x v="222"/>
  </r>
  <r>
    <s v="USA"/>
    <x v="5"/>
    <d v="2004-03-21T00:00:00"/>
    <n v="10473"/>
    <x v="223"/>
  </r>
  <r>
    <s v="UK"/>
    <x v="0"/>
    <d v="2004-03-21T00:00:00"/>
    <n v="10474"/>
    <x v="224"/>
  </r>
  <r>
    <s v="UK"/>
    <x v="4"/>
    <d v="2004-04-04T00:00:00"/>
    <n v="10475"/>
    <x v="225"/>
  </r>
  <r>
    <s v="USA"/>
    <x v="6"/>
    <d v="2004-03-24T00:00:00"/>
    <n v="10476"/>
    <x v="226"/>
  </r>
  <r>
    <s v="UK"/>
    <x v="0"/>
    <d v="2004-03-25T00:00:00"/>
    <n v="10477"/>
    <x v="227"/>
  </r>
  <r>
    <s v="USA"/>
    <x v="7"/>
    <d v="2004-03-26T00:00:00"/>
    <n v="10478"/>
    <x v="228"/>
  </r>
  <r>
    <s v="USA"/>
    <x v="3"/>
    <d v="2004-03-21T00:00:00"/>
    <n v="10479"/>
    <x v="229"/>
  </r>
  <r>
    <s v="UK"/>
    <x v="1"/>
    <d v="2004-03-24T00:00:00"/>
    <n v="10480"/>
    <x v="230"/>
  </r>
  <r>
    <s v="USA"/>
    <x v="6"/>
    <d v="2004-03-25T00:00:00"/>
    <n v="10481"/>
    <x v="231"/>
  </r>
  <r>
    <s v="USA"/>
    <x v="5"/>
    <d v="2004-04-10T00:00:00"/>
    <n v="10482"/>
    <x v="232"/>
  </r>
  <r>
    <s v="UK"/>
    <x v="8"/>
    <d v="2004-04-25T00:00:00"/>
    <n v="10483"/>
    <x v="233"/>
  </r>
  <r>
    <s v="USA"/>
    <x v="3"/>
    <d v="2004-04-01T00:00:00"/>
    <n v="10484"/>
    <x v="234"/>
  </r>
  <r>
    <s v="USA"/>
    <x v="2"/>
    <d v="2004-03-31T00:00:00"/>
    <n v="10485"/>
    <x v="95"/>
  </r>
  <r>
    <s v="USA"/>
    <x v="5"/>
    <d v="2004-04-02T00:00:00"/>
    <n v="10486"/>
    <x v="235"/>
  </r>
  <r>
    <s v="USA"/>
    <x v="7"/>
    <d v="2004-03-28T00:00:00"/>
    <n v="10487"/>
    <x v="236"/>
  </r>
  <r>
    <s v="USA"/>
    <x v="6"/>
    <d v="2004-04-02T00:00:00"/>
    <n v="10488"/>
    <x v="237"/>
  </r>
  <r>
    <s v="UK"/>
    <x v="1"/>
    <d v="2004-04-09T00:00:00"/>
    <n v="10489"/>
    <x v="238"/>
  </r>
  <r>
    <s v="UK"/>
    <x v="8"/>
    <d v="2004-04-03T00:00:00"/>
    <n v="10490"/>
    <x v="239"/>
  </r>
  <r>
    <s v="USA"/>
    <x v="6"/>
    <d v="2004-04-08T00:00:00"/>
    <n v="10491"/>
    <x v="240"/>
  </r>
  <r>
    <s v="USA"/>
    <x v="3"/>
    <d v="2004-04-11T00:00:00"/>
    <n v="10492"/>
    <x v="184"/>
  </r>
  <r>
    <s v="USA"/>
    <x v="2"/>
    <d v="2004-04-10T00:00:00"/>
    <n v="10493"/>
    <x v="241"/>
  </r>
  <r>
    <s v="USA"/>
    <x v="2"/>
    <d v="2004-04-09T00:00:00"/>
    <n v="10494"/>
    <x v="242"/>
  </r>
  <r>
    <s v="USA"/>
    <x v="3"/>
    <d v="2004-04-11T00:00:00"/>
    <n v="10495"/>
    <x v="243"/>
  </r>
  <r>
    <s v="UK"/>
    <x v="8"/>
    <d v="2004-04-07T00:00:00"/>
    <n v="10496"/>
    <x v="244"/>
  </r>
  <r>
    <s v="UK"/>
    <x v="8"/>
    <d v="2004-04-07T00:00:00"/>
    <n v="10497"/>
    <x v="245"/>
  </r>
  <r>
    <s v="USA"/>
    <x v="6"/>
    <d v="2004-04-11T00:00:00"/>
    <n v="10498"/>
    <x v="246"/>
  </r>
  <r>
    <s v="USA"/>
    <x v="2"/>
    <d v="2004-04-16T00:00:00"/>
    <n v="10499"/>
    <x v="247"/>
  </r>
  <r>
    <s v="UK"/>
    <x v="1"/>
    <d v="2004-04-17T00:00:00"/>
    <n v="10500"/>
    <x v="248"/>
  </r>
  <r>
    <s v="UK"/>
    <x v="4"/>
    <d v="2004-04-16T00:00:00"/>
    <n v="10501"/>
    <x v="249"/>
  </r>
  <r>
    <s v="USA"/>
    <x v="7"/>
    <d v="2004-04-29T00:00:00"/>
    <n v="10502"/>
    <x v="250"/>
  </r>
  <r>
    <s v="UK"/>
    <x v="1"/>
    <d v="2004-04-16T00:00:00"/>
    <n v="10503"/>
    <x v="251"/>
  </r>
  <r>
    <s v="USA"/>
    <x v="2"/>
    <d v="2004-04-18T00:00:00"/>
    <n v="10504"/>
    <x v="252"/>
  </r>
  <r>
    <s v="USA"/>
    <x v="3"/>
    <d v="2004-04-21T00:00:00"/>
    <n v="10505"/>
    <x v="253"/>
  </r>
  <r>
    <s v="UK"/>
    <x v="4"/>
    <d v="2004-05-02T00:00:00"/>
    <n v="10506"/>
    <x v="254"/>
  </r>
  <r>
    <s v="UK"/>
    <x v="8"/>
    <d v="2004-04-22T00:00:00"/>
    <n v="10507"/>
    <x v="255"/>
  </r>
  <r>
    <s v="USA"/>
    <x v="5"/>
    <d v="2004-05-13T00:00:00"/>
    <n v="10508"/>
    <x v="256"/>
  </r>
  <r>
    <s v="USA"/>
    <x v="2"/>
    <d v="2004-04-29T00:00:00"/>
    <n v="10509"/>
    <x v="257"/>
  </r>
  <r>
    <s v="UK"/>
    <x v="1"/>
    <d v="2004-04-28T00:00:00"/>
    <n v="10510"/>
    <x v="258"/>
  </r>
  <r>
    <s v="USA"/>
    <x v="2"/>
    <d v="2004-04-21T00:00:00"/>
    <n v="10511"/>
    <x v="259"/>
  </r>
  <r>
    <s v="UK"/>
    <x v="8"/>
    <d v="2004-04-24T00:00:00"/>
    <n v="10512"/>
    <x v="260"/>
  </r>
  <r>
    <s v="UK"/>
    <x v="8"/>
    <d v="2004-04-28T00:00:00"/>
    <n v="10513"/>
    <x v="261"/>
  </r>
  <r>
    <s v="USA"/>
    <x v="3"/>
    <d v="2004-05-16T00:00:00"/>
    <n v="10514"/>
    <x v="262"/>
  </r>
  <r>
    <s v="USA"/>
    <x v="7"/>
    <d v="2004-05-23T00:00:00"/>
    <n v="10515"/>
    <x v="263"/>
  </r>
  <r>
    <s v="USA"/>
    <x v="7"/>
    <d v="2004-05-01T00:00:00"/>
    <n v="10516"/>
    <x v="264"/>
  </r>
  <r>
    <s v="USA"/>
    <x v="3"/>
    <d v="2004-04-29T00:00:00"/>
    <n v="10517"/>
    <x v="265"/>
  </r>
  <r>
    <s v="USA"/>
    <x v="2"/>
    <d v="2004-05-05T00:00:00"/>
    <n v="10518"/>
    <x v="266"/>
  </r>
  <r>
    <s v="UK"/>
    <x v="1"/>
    <d v="2004-05-01T00:00:00"/>
    <n v="10519"/>
    <x v="267"/>
  </r>
  <r>
    <s v="UK"/>
    <x v="8"/>
    <d v="2004-05-01T00:00:00"/>
    <n v="10520"/>
    <x v="268"/>
  </r>
  <r>
    <s v="USA"/>
    <x v="6"/>
    <d v="2004-05-02T00:00:00"/>
    <n v="10521"/>
    <x v="269"/>
  </r>
  <r>
    <s v="USA"/>
    <x v="2"/>
    <d v="2004-05-06T00:00:00"/>
    <n v="10522"/>
    <x v="270"/>
  </r>
  <r>
    <s v="UK"/>
    <x v="8"/>
    <d v="2004-05-30T00:00:00"/>
    <n v="10523"/>
    <x v="271"/>
  </r>
  <r>
    <s v="USA"/>
    <x v="5"/>
    <d v="2004-05-07T00:00:00"/>
    <n v="10524"/>
    <x v="272"/>
  </r>
  <r>
    <s v="USA"/>
    <x v="5"/>
    <d v="2004-05-23T00:00:00"/>
    <n v="10525"/>
    <x v="273"/>
  </r>
  <r>
    <s v="USA"/>
    <x v="2"/>
    <d v="2004-05-15T00:00:00"/>
    <n v="10526"/>
    <x v="274"/>
  </r>
  <r>
    <s v="UK"/>
    <x v="8"/>
    <d v="2004-05-07T00:00:00"/>
    <n v="10527"/>
    <x v="275"/>
  </r>
  <r>
    <s v="UK"/>
    <x v="1"/>
    <d v="2004-05-09T00:00:00"/>
    <n v="10528"/>
    <x v="276"/>
  </r>
  <r>
    <s v="UK"/>
    <x v="0"/>
    <d v="2004-05-09T00:00:00"/>
    <n v="10529"/>
    <x v="277"/>
  </r>
  <r>
    <s v="USA"/>
    <x v="3"/>
    <d v="2004-05-12T00:00:00"/>
    <n v="10530"/>
    <x v="278"/>
  </r>
  <r>
    <s v="UK"/>
    <x v="8"/>
    <d v="2004-05-19T00:00:00"/>
    <n v="10531"/>
    <x v="279"/>
  </r>
  <r>
    <s v="UK"/>
    <x v="8"/>
    <d v="2004-05-12T00:00:00"/>
    <n v="10532"/>
    <x v="280"/>
  </r>
  <r>
    <s v="USA"/>
    <x v="6"/>
    <d v="2004-05-22T00:00:00"/>
    <n v="10533"/>
    <x v="281"/>
  </r>
  <r>
    <s v="USA"/>
    <x v="6"/>
    <d v="2004-05-14T00:00:00"/>
    <n v="10534"/>
    <x v="282"/>
  </r>
  <r>
    <s v="USA"/>
    <x v="2"/>
    <d v="2004-05-21T00:00:00"/>
    <n v="10535"/>
    <x v="283"/>
  </r>
  <r>
    <s v="USA"/>
    <x v="3"/>
    <d v="2004-06-06T00:00:00"/>
    <n v="10536"/>
    <x v="284"/>
  </r>
  <r>
    <s v="USA"/>
    <x v="5"/>
    <d v="2004-05-19T00:00:00"/>
    <n v="10537"/>
    <x v="285"/>
  </r>
  <r>
    <s v="UK"/>
    <x v="4"/>
    <d v="2004-05-16T00:00:00"/>
    <n v="10538"/>
    <x v="286"/>
  </r>
  <r>
    <s v="UK"/>
    <x v="1"/>
    <d v="2004-05-23T00:00:00"/>
    <n v="10539"/>
    <x v="287"/>
  </r>
  <r>
    <s v="USA"/>
    <x v="3"/>
    <d v="2004-06-13T00:00:00"/>
    <n v="10540"/>
    <x v="288"/>
  </r>
  <r>
    <s v="USA"/>
    <x v="7"/>
    <d v="2004-05-29T00:00:00"/>
    <n v="10541"/>
    <x v="289"/>
  </r>
  <r>
    <s v="USA"/>
    <x v="5"/>
    <d v="2004-05-26T00:00:00"/>
    <n v="10542"/>
    <x v="290"/>
  </r>
  <r>
    <s v="USA"/>
    <x v="6"/>
    <d v="2004-05-23T00:00:00"/>
    <n v="10543"/>
    <x v="291"/>
  </r>
  <r>
    <s v="USA"/>
    <x v="2"/>
    <d v="2004-05-30T00:00:00"/>
    <n v="10544"/>
    <x v="292"/>
  </r>
  <r>
    <s v="USA"/>
    <x v="6"/>
    <d v="2004-06-26T00:00:00"/>
    <n v="10545"/>
    <x v="293"/>
  </r>
  <r>
    <s v="USA"/>
    <x v="5"/>
    <d v="2004-05-27T00:00:00"/>
    <n v="10546"/>
    <x v="294"/>
  </r>
  <r>
    <s v="USA"/>
    <x v="3"/>
    <d v="2004-06-02T00:00:00"/>
    <n v="10547"/>
    <x v="295"/>
  </r>
  <r>
    <s v="USA"/>
    <x v="3"/>
    <d v="2004-06-02T00:00:00"/>
    <n v="10548"/>
    <x v="296"/>
  </r>
  <r>
    <s v="UK"/>
    <x v="0"/>
    <d v="2004-05-30T00:00:00"/>
    <n v="10549"/>
    <x v="297"/>
  </r>
  <r>
    <s v="UK"/>
    <x v="8"/>
    <d v="2004-06-06T00:00:00"/>
    <n v="10550"/>
    <x v="298"/>
  </r>
  <r>
    <s v="USA"/>
    <x v="2"/>
    <d v="2004-06-06T00:00:00"/>
    <n v="10551"/>
    <x v="299"/>
  </r>
  <r>
    <s v="USA"/>
    <x v="7"/>
    <d v="2004-06-05T00:00:00"/>
    <n v="10552"/>
    <x v="300"/>
  </r>
  <r>
    <s v="USA"/>
    <x v="7"/>
    <d v="2004-06-03T00:00:00"/>
    <n v="10553"/>
    <x v="301"/>
  </r>
  <r>
    <s v="USA"/>
    <x v="2"/>
    <d v="2004-06-05T00:00:00"/>
    <n v="10554"/>
    <x v="302"/>
  </r>
  <r>
    <s v="UK"/>
    <x v="1"/>
    <d v="2004-06-04T00:00:00"/>
    <n v="10555"/>
    <x v="303"/>
  </r>
  <r>
    <s v="USA"/>
    <x v="7"/>
    <d v="2004-06-13T00:00:00"/>
    <n v="10556"/>
    <x v="304"/>
  </r>
  <r>
    <s v="UK"/>
    <x v="4"/>
    <d v="2004-06-06T00:00:00"/>
    <n v="10557"/>
    <x v="305"/>
  </r>
  <r>
    <s v="USA"/>
    <x v="5"/>
    <d v="2004-06-10T00:00:00"/>
    <n v="10558"/>
    <x v="306"/>
  </r>
  <r>
    <s v="UK"/>
    <x v="1"/>
    <d v="2004-06-13T00:00:00"/>
    <n v="10559"/>
    <x v="307"/>
  </r>
  <r>
    <s v="USA"/>
    <x v="6"/>
    <d v="2004-06-09T00:00:00"/>
    <n v="10560"/>
    <x v="308"/>
  </r>
  <r>
    <s v="USA"/>
    <x v="7"/>
    <d v="2004-06-09T00:00:00"/>
    <n v="10561"/>
    <x v="309"/>
  </r>
  <r>
    <s v="USA"/>
    <x v="5"/>
    <d v="2004-06-12T00:00:00"/>
    <n v="10562"/>
    <x v="310"/>
  </r>
  <r>
    <s v="USA"/>
    <x v="7"/>
    <d v="2004-06-24T00:00:00"/>
    <n v="10563"/>
    <x v="311"/>
  </r>
  <r>
    <s v="USA"/>
    <x v="2"/>
    <d v="2004-06-16T00:00:00"/>
    <n v="10564"/>
    <x v="312"/>
  </r>
  <r>
    <s v="USA"/>
    <x v="6"/>
    <d v="2004-06-18T00:00:00"/>
    <n v="10565"/>
    <x v="313"/>
  </r>
  <r>
    <s v="UK"/>
    <x v="4"/>
    <d v="2004-06-18T00:00:00"/>
    <n v="10566"/>
    <x v="314"/>
  </r>
  <r>
    <s v="USA"/>
    <x v="5"/>
    <d v="2004-06-17T00:00:00"/>
    <n v="10567"/>
    <x v="315"/>
  </r>
  <r>
    <s v="USA"/>
    <x v="3"/>
    <d v="2004-07-09T00:00:00"/>
    <n v="10568"/>
    <x v="316"/>
  </r>
  <r>
    <s v="UK"/>
    <x v="0"/>
    <d v="2004-07-11T00:00:00"/>
    <n v="10569"/>
    <x v="317"/>
  </r>
  <r>
    <s v="USA"/>
    <x v="3"/>
    <d v="2004-06-19T00:00:00"/>
    <n v="10570"/>
    <x v="318"/>
  </r>
  <r>
    <s v="USA"/>
    <x v="6"/>
    <d v="2004-07-04T00:00:00"/>
    <n v="10571"/>
    <x v="319"/>
  </r>
  <r>
    <s v="USA"/>
    <x v="3"/>
    <d v="2004-06-25T00:00:00"/>
    <n v="10572"/>
    <x v="320"/>
  </r>
  <r>
    <s v="UK"/>
    <x v="8"/>
    <d v="2004-06-20T00:00:00"/>
    <n v="10573"/>
    <x v="321"/>
  </r>
  <r>
    <s v="USA"/>
    <x v="2"/>
    <d v="2004-06-30T00:00:00"/>
    <n v="10574"/>
    <x v="322"/>
  </r>
  <r>
    <s v="UK"/>
    <x v="0"/>
    <d v="2004-06-30T00:00:00"/>
    <n v="10575"/>
    <x v="323"/>
  </r>
  <r>
    <s v="USA"/>
    <x v="3"/>
    <d v="2004-06-30T00:00:00"/>
    <n v="10576"/>
    <x v="324"/>
  </r>
  <r>
    <s v="UK"/>
    <x v="4"/>
    <d v="2004-06-30T00:00:00"/>
    <n v="10577"/>
    <x v="325"/>
  </r>
  <r>
    <s v="USA"/>
    <x v="2"/>
    <d v="2004-07-25T00:00:00"/>
    <n v="10578"/>
    <x v="326"/>
  </r>
  <r>
    <s v="USA"/>
    <x v="5"/>
    <d v="2004-07-04T00:00:00"/>
    <n v="10579"/>
    <x v="327"/>
  </r>
  <r>
    <s v="USA"/>
    <x v="2"/>
    <d v="2004-07-01T00:00:00"/>
    <n v="10580"/>
    <x v="328"/>
  </r>
  <r>
    <s v="USA"/>
    <x v="3"/>
    <d v="2004-07-02T00:00:00"/>
    <n v="10581"/>
    <x v="329"/>
  </r>
  <r>
    <s v="USA"/>
    <x v="3"/>
    <d v="2004-07-14T00:00:00"/>
    <n v="10582"/>
    <x v="330"/>
  </r>
  <r>
    <s v="USA"/>
    <x v="7"/>
    <d v="2004-07-04T00:00:00"/>
    <n v="10583"/>
    <x v="331"/>
  </r>
  <r>
    <s v="USA"/>
    <x v="2"/>
    <d v="2004-07-04T00:00:00"/>
    <n v="10584"/>
    <x v="332"/>
  </r>
  <r>
    <s v="UK"/>
    <x v="8"/>
    <d v="2004-07-10T00:00:00"/>
    <n v="10585"/>
    <x v="333"/>
  </r>
  <r>
    <s v="UK"/>
    <x v="4"/>
    <d v="2004-07-09T00:00:00"/>
    <n v="10586"/>
    <x v="334"/>
  </r>
  <r>
    <s v="USA"/>
    <x v="5"/>
    <d v="2004-07-09T00:00:00"/>
    <n v="10587"/>
    <x v="335"/>
  </r>
  <r>
    <s v="USA"/>
    <x v="7"/>
    <d v="2004-07-10T00:00:00"/>
    <n v="10588"/>
    <x v="336"/>
  </r>
  <r>
    <s v="USA"/>
    <x v="6"/>
    <d v="2004-07-14T00:00:00"/>
    <n v="10589"/>
    <x v="337"/>
  </r>
  <r>
    <s v="USA"/>
    <x v="2"/>
    <d v="2004-07-14T00:00:00"/>
    <n v="10590"/>
    <x v="338"/>
  </r>
  <r>
    <s v="USA"/>
    <x v="5"/>
    <d v="2004-07-16T00:00:00"/>
    <n v="10591"/>
    <x v="339"/>
  </r>
  <r>
    <s v="USA"/>
    <x v="3"/>
    <d v="2004-07-16T00:00:00"/>
    <n v="10592"/>
    <x v="340"/>
  </r>
  <r>
    <s v="UK"/>
    <x v="8"/>
    <d v="2004-08-13T00:00:00"/>
    <n v="10593"/>
    <x v="341"/>
  </r>
  <r>
    <s v="USA"/>
    <x v="3"/>
    <d v="2004-07-16T00:00:00"/>
    <n v="10594"/>
    <x v="342"/>
  </r>
  <r>
    <s v="USA"/>
    <x v="7"/>
    <d v="2004-07-14T00:00:00"/>
    <n v="10595"/>
    <x v="343"/>
  </r>
  <r>
    <s v="USA"/>
    <x v="6"/>
    <d v="2004-08-12T00:00:00"/>
    <n v="10596"/>
    <x v="344"/>
  </r>
  <r>
    <s v="UK"/>
    <x v="8"/>
    <d v="2004-07-18T00:00:00"/>
    <n v="10597"/>
    <x v="345"/>
  </r>
  <r>
    <s v="USA"/>
    <x v="5"/>
    <d v="2004-07-18T00:00:00"/>
    <n v="10598"/>
    <x v="346"/>
  </r>
  <r>
    <s v="UK"/>
    <x v="1"/>
    <d v="2004-07-21T00:00:00"/>
    <n v="10599"/>
    <x v="347"/>
  </r>
  <r>
    <s v="USA"/>
    <x v="2"/>
    <d v="2004-07-21T00:00:00"/>
    <n v="10600"/>
    <x v="348"/>
  </r>
  <r>
    <s v="UK"/>
    <x v="8"/>
    <d v="2004-07-22T00:00:00"/>
    <n v="10601"/>
    <x v="349"/>
  </r>
  <r>
    <s v="USA"/>
    <x v="6"/>
    <d v="2004-07-22T00:00:00"/>
    <n v="10602"/>
    <x v="350"/>
  </r>
  <r>
    <s v="USA"/>
    <x v="6"/>
    <d v="2004-08-08T00:00:00"/>
    <n v="10603"/>
    <x v="351"/>
  </r>
  <r>
    <s v="USA"/>
    <x v="5"/>
    <d v="2004-07-29T00:00:00"/>
    <n v="10604"/>
    <x v="352"/>
  </r>
  <r>
    <s v="USA"/>
    <x v="5"/>
    <d v="2004-07-29T00:00:00"/>
    <n v="10605"/>
    <x v="353"/>
  </r>
  <r>
    <s v="USA"/>
    <x v="2"/>
    <d v="2004-07-31T00:00:00"/>
    <n v="10606"/>
    <x v="354"/>
  </r>
  <r>
    <s v="UK"/>
    <x v="0"/>
    <d v="2004-07-25T00:00:00"/>
    <n v="10607"/>
    <x v="355"/>
  </r>
  <r>
    <s v="USA"/>
    <x v="2"/>
    <d v="2004-08-01T00:00:00"/>
    <n v="10608"/>
    <x v="356"/>
  </r>
  <r>
    <s v="UK"/>
    <x v="8"/>
    <d v="2004-07-30T00:00:00"/>
    <n v="10609"/>
    <x v="59"/>
  </r>
  <r>
    <s v="USA"/>
    <x v="6"/>
    <d v="2004-08-06T00:00:00"/>
    <n v="10610"/>
    <x v="357"/>
  </r>
  <r>
    <s v="UK"/>
    <x v="1"/>
    <d v="2004-08-01T00:00:00"/>
    <n v="10611"/>
    <x v="358"/>
  </r>
  <r>
    <s v="USA"/>
    <x v="5"/>
    <d v="2004-08-01T00:00:00"/>
    <n v="10612"/>
    <x v="359"/>
  </r>
  <r>
    <s v="USA"/>
    <x v="2"/>
    <d v="2004-08-01T00:00:00"/>
    <n v="10613"/>
    <x v="360"/>
  </r>
  <r>
    <s v="USA"/>
    <x v="6"/>
    <d v="2004-08-01T00:00:00"/>
    <n v="10614"/>
    <x v="361"/>
  </r>
  <r>
    <s v="USA"/>
    <x v="7"/>
    <d v="2004-08-06T00:00:00"/>
    <n v="10615"/>
    <x v="362"/>
  </r>
  <r>
    <s v="USA"/>
    <x v="5"/>
    <d v="2004-08-05T00:00:00"/>
    <n v="10616"/>
    <x v="363"/>
  </r>
  <r>
    <s v="USA"/>
    <x v="2"/>
    <d v="2004-08-04T00:00:00"/>
    <n v="10617"/>
    <x v="364"/>
  </r>
  <r>
    <s v="USA"/>
    <x v="5"/>
    <d v="2004-08-08T00:00:00"/>
    <n v="10618"/>
    <x v="365"/>
  </r>
  <r>
    <s v="USA"/>
    <x v="3"/>
    <d v="2004-08-07T00:00:00"/>
    <n v="10619"/>
    <x v="366"/>
  </r>
  <r>
    <s v="USA"/>
    <x v="7"/>
    <d v="2004-08-14T00:00:00"/>
    <n v="10620"/>
    <x v="367"/>
  </r>
  <r>
    <s v="USA"/>
    <x v="2"/>
    <d v="2004-08-11T00:00:00"/>
    <n v="10621"/>
    <x v="368"/>
  </r>
  <r>
    <s v="USA"/>
    <x v="2"/>
    <d v="2004-08-11T00:00:00"/>
    <n v="10622"/>
    <x v="369"/>
  </r>
  <r>
    <s v="USA"/>
    <x v="6"/>
    <d v="2004-08-12T00:00:00"/>
    <n v="10623"/>
    <x v="370"/>
  </r>
  <r>
    <s v="USA"/>
    <x v="2"/>
    <d v="2004-08-19T00:00:00"/>
    <n v="10624"/>
    <x v="371"/>
  </r>
  <r>
    <s v="USA"/>
    <x v="3"/>
    <d v="2004-08-14T00:00:00"/>
    <n v="10625"/>
    <x v="372"/>
  </r>
  <r>
    <s v="USA"/>
    <x v="5"/>
    <d v="2004-08-20T00:00:00"/>
    <n v="10626"/>
    <x v="373"/>
  </r>
  <r>
    <s v="USA"/>
    <x v="6"/>
    <d v="2004-08-21T00:00:00"/>
    <n v="10627"/>
    <x v="374"/>
  </r>
  <r>
    <s v="USA"/>
    <x v="2"/>
    <d v="2004-08-20T00:00:00"/>
    <n v="10628"/>
    <x v="375"/>
  </r>
  <r>
    <s v="USA"/>
    <x v="2"/>
    <d v="2004-08-20T00:00:00"/>
    <n v="10629"/>
    <x v="376"/>
  </r>
  <r>
    <s v="USA"/>
    <x v="5"/>
    <d v="2004-08-19T00:00:00"/>
    <n v="10630"/>
    <x v="377"/>
  </r>
  <r>
    <s v="USA"/>
    <x v="6"/>
    <d v="2004-08-15T00:00:00"/>
    <n v="10631"/>
    <x v="378"/>
  </r>
  <r>
    <s v="USA"/>
    <x v="6"/>
    <d v="2004-08-19T00:00:00"/>
    <n v="10632"/>
    <x v="379"/>
  </r>
  <r>
    <s v="UK"/>
    <x v="8"/>
    <d v="2004-08-18T00:00:00"/>
    <n v="10633"/>
    <x v="380"/>
  </r>
  <r>
    <s v="USA"/>
    <x v="2"/>
    <d v="2004-08-21T00:00:00"/>
    <n v="10634"/>
    <x v="381"/>
  </r>
  <r>
    <s v="USA"/>
    <x v="6"/>
    <d v="2004-08-21T00:00:00"/>
    <n v="10635"/>
    <x v="382"/>
  </r>
  <r>
    <s v="USA"/>
    <x v="2"/>
    <d v="2004-08-26T00:00:00"/>
    <n v="10636"/>
    <x v="383"/>
  </r>
  <r>
    <s v="UK"/>
    <x v="1"/>
    <d v="2004-08-26T00:00:00"/>
    <n v="10637"/>
    <x v="384"/>
  </r>
  <r>
    <s v="USA"/>
    <x v="3"/>
    <d v="2004-09-01T00:00:00"/>
    <n v="10638"/>
    <x v="385"/>
  </r>
  <r>
    <s v="UK"/>
    <x v="8"/>
    <d v="2004-08-27T00:00:00"/>
    <n v="10639"/>
    <x v="386"/>
  </r>
  <r>
    <s v="USA"/>
    <x v="2"/>
    <d v="2004-08-28T00:00:00"/>
    <n v="10640"/>
    <x v="387"/>
  </r>
  <r>
    <s v="USA"/>
    <x v="2"/>
    <d v="2004-08-26T00:00:00"/>
    <n v="10641"/>
    <x v="388"/>
  </r>
  <r>
    <s v="UK"/>
    <x v="8"/>
    <d v="2004-09-05T00:00:00"/>
    <n v="10642"/>
    <x v="389"/>
  </r>
  <r>
    <s v="UK"/>
    <x v="1"/>
    <d v="2004-09-02T00:00:00"/>
    <n v="10643"/>
    <x v="390"/>
  </r>
  <r>
    <s v="USA"/>
    <x v="3"/>
    <d v="2004-09-01T00:00:00"/>
    <n v="10644"/>
    <x v="391"/>
  </r>
  <r>
    <s v="USA"/>
    <x v="2"/>
    <d v="2004-09-02T00:00:00"/>
    <n v="10645"/>
    <x v="392"/>
  </r>
  <r>
    <s v="UK"/>
    <x v="4"/>
    <d v="2004-09-03T00:00:00"/>
    <n v="10646"/>
    <x v="393"/>
  </r>
  <r>
    <s v="USA"/>
    <x v="2"/>
    <d v="2004-09-03T00:00:00"/>
    <n v="10647"/>
    <x v="394"/>
  </r>
  <r>
    <s v="UK"/>
    <x v="0"/>
    <d v="2004-09-09T00:00:00"/>
    <n v="10648"/>
    <x v="395"/>
  </r>
  <r>
    <s v="UK"/>
    <x v="0"/>
    <d v="2004-08-29T00:00:00"/>
    <n v="10649"/>
    <x v="396"/>
  </r>
  <r>
    <s v="UK"/>
    <x v="0"/>
    <d v="2004-09-03T00:00:00"/>
    <n v="10650"/>
    <x v="397"/>
  </r>
  <r>
    <s v="USA"/>
    <x v="6"/>
    <d v="2004-09-11T00:00:00"/>
    <n v="10651"/>
    <x v="398"/>
  </r>
  <r>
    <s v="USA"/>
    <x v="2"/>
    <d v="2004-09-08T00:00:00"/>
    <n v="10652"/>
    <x v="399"/>
  </r>
  <r>
    <s v="USA"/>
    <x v="5"/>
    <d v="2004-09-19T00:00:00"/>
    <n v="10653"/>
    <x v="400"/>
  </r>
  <r>
    <s v="UK"/>
    <x v="0"/>
    <d v="2004-09-11T00:00:00"/>
    <n v="10654"/>
    <x v="401"/>
  </r>
  <r>
    <s v="USA"/>
    <x v="5"/>
    <d v="2004-09-11T00:00:00"/>
    <n v="10655"/>
    <x v="402"/>
  </r>
  <r>
    <s v="UK"/>
    <x v="1"/>
    <d v="2004-09-10T00:00:00"/>
    <n v="10656"/>
    <x v="403"/>
  </r>
  <r>
    <s v="USA"/>
    <x v="7"/>
    <d v="2004-09-15T00:00:00"/>
    <n v="10657"/>
    <x v="404"/>
  </r>
  <r>
    <s v="USA"/>
    <x v="2"/>
    <d v="2004-09-08T00:00:00"/>
    <n v="10658"/>
    <x v="405"/>
  </r>
  <r>
    <s v="UK"/>
    <x v="8"/>
    <d v="2004-09-10T00:00:00"/>
    <n v="10659"/>
    <x v="406"/>
  </r>
  <r>
    <s v="USA"/>
    <x v="6"/>
    <d v="2004-10-15T00:00:00"/>
    <n v="10660"/>
    <x v="407"/>
  </r>
  <r>
    <s v="UK"/>
    <x v="8"/>
    <d v="2004-09-15T00:00:00"/>
    <n v="10661"/>
    <x v="408"/>
  </r>
  <r>
    <s v="USA"/>
    <x v="3"/>
    <d v="2004-09-18T00:00:00"/>
    <n v="10662"/>
    <x v="409"/>
  </r>
  <r>
    <s v="USA"/>
    <x v="7"/>
    <d v="2004-10-03T00:00:00"/>
    <n v="10663"/>
    <x v="410"/>
  </r>
  <r>
    <s v="USA"/>
    <x v="5"/>
    <d v="2004-09-19T00:00:00"/>
    <n v="10664"/>
    <x v="411"/>
  </r>
  <r>
    <s v="USA"/>
    <x v="5"/>
    <d v="2004-09-17T00:00:00"/>
    <n v="10665"/>
    <x v="412"/>
  </r>
  <r>
    <s v="UK"/>
    <x v="8"/>
    <d v="2004-09-22T00:00:00"/>
    <n v="10666"/>
    <x v="413"/>
  </r>
  <r>
    <s v="UK"/>
    <x v="8"/>
    <d v="2004-09-19T00:00:00"/>
    <n v="10667"/>
    <x v="414"/>
  </r>
  <r>
    <s v="USA"/>
    <x v="5"/>
    <d v="2004-09-23T00:00:00"/>
    <n v="10668"/>
    <x v="415"/>
  </r>
  <r>
    <s v="USA"/>
    <x v="7"/>
    <d v="2004-09-22T00:00:00"/>
    <n v="10669"/>
    <x v="416"/>
  </r>
  <r>
    <s v="USA"/>
    <x v="2"/>
    <d v="2004-09-18T00:00:00"/>
    <n v="10670"/>
    <x v="417"/>
  </r>
  <r>
    <s v="USA"/>
    <x v="5"/>
    <d v="2004-09-24T00:00:00"/>
    <n v="10671"/>
    <x v="418"/>
  </r>
  <r>
    <s v="UK"/>
    <x v="4"/>
    <d v="2004-09-26T00:00:00"/>
    <n v="10672"/>
    <x v="419"/>
  </r>
  <r>
    <s v="USA"/>
    <x v="7"/>
    <d v="2004-09-19T00:00:00"/>
    <n v="10673"/>
    <x v="420"/>
  </r>
  <r>
    <s v="USA"/>
    <x v="2"/>
    <d v="2004-09-30T00:00:00"/>
    <n v="10674"/>
    <x v="421"/>
  </r>
  <r>
    <s v="UK"/>
    <x v="0"/>
    <d v="2004-09-23T00:00:00"/>
    <n v="10675"/>
    <x v="422"/>
  </r>
  <r>
    <s v="USA"/>
    <x v="7"/>
    <d v="2004-09-29T00:00:00"/>
    <n v="10676"/>
    <x v="423"/>
  </r>
  <r>
    <s v="USA"/>
    <x v="5"/>
    <d v="2004-09-26T00:00:00"/>
    <n v="10677"/>
    <x v="424"/>
  </r>
  <r>
    <s v="UK"/>
    <x v="8"/>
    <d v="2004-10-16T00:00:00"/>
    <n v="10678"/>
    <x v="425"/>
  </r>
  <r>
    <s v="USA"/>
    <x v="6"/>
    <d v="2004-09-30T00:00:00"/>
    <n v="10679"/>
    <x v="426"/>
  </r>
  <r>
    <s v="USA"/>
    <x v="5"/>
    <d v="2004-09-26T00:00:00"/>
    <n v="10680"/>
    <x v="427"/>
  </r>
  <r>
    <s v="USA"/>
    <x v="3"/>
    <d v="2004-09-30T00:00:00"/>
    <n v="10681"/>
    <x v="428"/>
  </r>
  <r>
    <s v="USA"/>
    <x v="3"/>
    <d v="2004-10-01T00:00:00"/>
    <n v="10682"/>
    <x v="429"/>
  </r>
  <r>
    <s v="USA"/>
    <x v="7"/>
    <d v="2004-10-01T00:00:00"/>
    <n v="10683"/>
    <x v="430"/>
  </r>
  <r>
    <s v="USA"/>
    <x v="3"/>
    <d v="2004-09-30T00:00:00"/>
    <n v="10684"/>
    <x v="431"/>
  </r>
  <r>
    <s v="USA"/>
    <x v="2"/>
    <d v="2004-10-03T00:00:00"/>
    <n v="10685"/>
    <x v="432"/>
  </r>
  <r>
    <s v="USA"/>
    <x v="7"/>
    <d v="2004-10-08T00:00:00"/>
    <n v="10686"/>
    <x v="433"/>
  </r>
  <r>
    <s v="UK"/>
    <x v="4"/>
    <d v="2004-10-30T00:00:00"/>
    <n v="10687"/>
    <x v="434"/>
  </r>
  <r>
    <s v="USA"/>
    <x v="2"/>
    <d v="2004-10-07T00:00:00"/>
    <n v="10688"/>
    <x v="435"/>
  </r>
  <r>
    <s v="USA"/>
    <x v="5"/>
    <d v="2004-10-07T00:00:00"/>
    <n v="10689"/>
    <x v="436"/>
  </r>
  <r>
    <s v="USA"/>
    <x v="5"/>
    <d v="2004-10-03T00:00:00"/>
    <n v="10690"/>
    <x v="437"/>
  </r>
  <r>
    <s v="USA"/>
    <x v="7"/>
    <d v="2004-10-22T00:00:00"/>
    <n v="10691"/>
    <x v="438"/>
  </r>
  <r>
    <s v="USA"/>
    <x v="2"/>
    <d v="2004-10-13T00:00:00"/>
    <n v="10692"/>
    <x v="439"/>
  </r>
  <r>
    <s v="USA"/>
    <x v="3"/>
    <d v="2004-10-10T00:00:00"/>
    <n v="10693"/>
    <x v="440"/>
  </r>
  <r>
    <s v="USA"/>
    <x v="6"/>
    <d v="2004-10-09T00:00:00"/>
    <n v="10694"/>
    <x v="441"/>
  </r>
  <r>
    <s v="UK"/>
    <x v="8"/>
    <d v="2004-10-14T00:00:00"/>
    <n v="10695"/>
    <x v="442"/>
  </r>
  <r>
    <s v="USA"/>
    <x v="6"/>
    <d v="2004-10-14T00:00:00"/>
    <n v="10696"/>
    <x v="443"/>
  </r>
  <r>
    <s v="USA"/>
    <x v="3"/>
    <d v="2004-10-14T00:00:00"/>
    <n v="10697"/>
    <x v="444"/>
  </r>
  <r>
    <s v="USA"/>
    <x v="2"/>
    <d v="2004-10-17T00:00:00"/>
    <n v="10698"/>
    <x v="445"/>
  </r>
  <r>
    <s v="USA"/>
    <x v="3"/>
    <d v="2004-10-13T00:00:00"/>
    <n v="10699"/>
    <x v="446"/>
  </r>
  <r>
    <s v="USA"/>
    <x v="3"/>
    <d v="2004-10-16T00:00:00"/>
    <n v="10700"/>
    <x v="447"/>
  </r>
  <r>
    <s v="UK"/>
    <x v="1"/>
    <d v="2004-10-15T00:00:00"/>
    <n v="10701"/>
    <x v="448"/>
  </r>
  <r>
    <s v="USA"/>
    <x v="2"/>
    <d v="2004-10-21T00:00:00"/>
    <n v="10702"/>
    <x v="330"/>
  </r>
  <r>
    <s v="UK"/>
    <x v="1"/>
    <d v="2004-10-20T00:00:00"/>
    <n v="10703"/>
    <x v="449"/>
  </r>
  <r>
    <s v="UK"/>
    <x v="1"/>
    <d v="2004-11-07T00:00:00"/>
    <n v="10704"/>
    <x v="450"/>
  </r>
  <r>
    <s v="UK"/>
    <x v="4"/>
    <d v="2004-11-18T00:00:00"/>
    <n v="10705"/>
    <x v="451"/>
  </r>
  <r>
    <s v="USA"/>
    <x v="6"/>
    <d v="2004-10-21T00:00:00"/>
    <n v="10706"/>
    <x v="452"/>
  </r>
  <r>
    <s v="USA"/>
    <x v="2"/>
    <d v="2004-10-23T00:00:00"/>
    <n v="10707"/>
    <x v="453"/>
  </r>
  <r>
    <s v="UK"/>
    <x v="1"/>
    <d v="2004-11-05T00:00:00"/>
    <n v="10708"/>
    <x v="454"/>
  </r>
  <r>
    <s v="USA"/>
    <x v="5"/>
    <d v="2004-11-20T00:00:00"/>
    <n v="10709"/>
    <x v="455"/>
  </r>
  <r>
    <s v="USA"/>
    <x v="5"/>
    <d v="2004-10-23T00:00:00"/>
    <n v="10710"/>
    <x v="456"/>
  </r>
  <r>
    <s v="UK"/>
    <x v="0"/>
    <d v="2004-10-29T00:00:00"/>
    <n v="10711"/>
    <x v="457"/>
  </r>
  <r>
    <s v="USA"/>
    <x v="3"/>
    <d v="2004-10-31T00:00:00"/>
    <n v="10712"/>
    <x v="458"/>
  </r>
  <r>
    <s v="USA"/>
    <x v="5"/>
    <d v="2004-10-24T00:00:00"/>
    <n v="10713"/>
    <x v="459"/>
  </r>
  <r>
    <s v="UK"/>
    <x v="0"/>
    <d v="2004-10-27T00:00:00"/>
    <n v="10714"/>
    <x v="460"/>
  </r>
  <r>
    <s v="USA"/>
    <x v="3"/>
    <d v="2004-10-29T00:00:00"/>
    <n v="10715"/>
    <x v="44"/>
  </r>
  <r>
    <s v="USA"/>
    <x v="2"/>
    <d v="2004-10-27T00:00:00"/>
    <n v="10716"/>
    <x v="461"/>
  </r>
  <r>
    <s v="USA"/>
    <x v="5"/>
    <d v="2004-10-29T00:00:00"/>
    <n v="10717"/>
    <x v="462"/>
  </r>
  <r>
    <s v="USA"/>
    <x v="5"/>
    <d v="2004-10-29T00:00:00"/>
    <n v="10718"/>
    <x v="463"/>
  </r>
  <r>
    <s v="USA"/>
    <x v="6"/>
    <d v="2004-11-05T00:00:00"/>
    <n v="10719"/>
    <x v="464"/>
  </r>
  <r>
    <s v="USA"/>
    <x v="6"/>
    <d v="2004-11-05T00:00:00"/>
    <n v="10720"/>
    <x v="465"/>
  </r>
  <r>
    <s v="UK"/>
    <x v="0"/>
    <d v="2004-10-31T00:00:00"/>
    <n v="10721"/>
    <x v="466"/>
  </r>
  <r>
    <s v="USA"/>
    <x v="6"/>
    <d v="2004-11-04T00:00:00"/>
    <n v="10722"/>
    <x v="467"/>
  </r>
  <r>
    <s v="USA"/>
    <x v="3"/>
    <d v="2004-11-25T00:00:00"/>
    <n v="10723"/>
    <x v="468"/>
  </r>
  <r>
    <s v="USA"/>
    <x v="6"/>
    <d v="2004-11-05T00:00:00"/>
    <n v="10724"/>
    <x v="469"/>
  </r>
  <r>
    <s v="USA"/>
    <x v="2"/>
    <d v="2004-11-05T00:00:00"/>
    <n v="10725"/>
    <x v="470"/>
  </r>
  <r>
    <s v="USA"/>
    <x v="2"/>
    <d v="2004-12-05T00:00:00"/>
    <n v="10726"/>
    <x v="471"/>
  </r>
  <r>
    <s v="USA"/>
    <x v="7"/>
    <d v="2004-12-05T00:00:00"/>
    <n v="10727"/>
    <x v="472"/>
  </r>
  <r>
    <s v="USA"/>
    <x v="2"/>
    <d v="2004-11-11T00:00:00"/>
    <n v="10728"/>
    <x v="473"/>
  </r>
  <r>
    <s v="USA"/>
    <x v="6"/>
    <d v="2004-11-14T00:00:00"/>
    <n v="10729"/>
    <x v="474"/>
  </r>
  <r>
    <s v="UK"/>
    <x v="0"/>
    <d v="2004-11-14T00:00:00"/>
    <n v="10730"/>
    <x v="475"/>
  </r>
  <r>
    <s v="UK"/>
    <x v="8"/>
    <d v="2004-11-14T00:00:00"/>
    <n v="10731"/>
    <x v="476"/>
  </r>
  <r>
    <s v="USA"/>
    <x v="3"/>
    <d v="2004-11-07T00:00:00"/>
    <n v="10732"/>
    <x v="176"/>
  </r>
  <r>
    <s v="USA"/>
    <x v="5"/>
    <d v="2004-11-10T00:00:00"/>
    <n v="10733"/>
    <x v="477"/>
  </r>
  <r>
    <s v="USA"/>
    <x v="7"/>
    <d v="2004-11-12T00:00:00"/>
    <n v="10734"/>
    <x v="478"/>
  </r>
  <r>
    <s v="UK"/>
    <x v="1"/>
    <d v="2004-11-21T00:00:00"/>
    <n v="10735"/>
    <x v="479"/>
  </r>
  <r>
    <s v="UK"/>
    <x v="4"/>
    <d v="2004-11-21T00:00:00"/>
    <n v="10736"/>
    <x v="480"/>
  </r>
  <r>
    <s v="USA"/>
    <x v="7"/>
    <d v="2004-11-18T00:00:00"/>
    <n v="10737"/>
    <x v="286"/>
  </r>
  <r>
    <s v="USA"/>
    <x v="7"/>
    <d v="2004-11-18T00:00:00"/>
    <n v="10738"/>
    <x v="481"/>
  </r>
  <r>
    <s v="USA"/>
    <x v="3"/>
    <d v="2004-11-17T00:00:00"/>
    <n v="10739"/>
    <x v="256"/>
  </r>
  <r>
    <s v="USA"/>
    <x v="2"/>
    <d v="2004-11-25T00:00:00"/>
    <n v="10740"/>
    <x v="482"/>
  </r>
  <r>
    <s v="USA"/>
    <x v="2"/>
    <d v="2004-11-18T00:00:00"/>
    <n v="10741"/>
    <x v="483"/>
  </r>
  <r>
    <s v="USA"/>
    <x v="3"/>
    <d v="2004-11-18T00:00:00"/>
    <n v="10742"/>
    <x v="484"/>
  </r>
  <r>
    <s v="USA"/>
    <x v="5"/>
    <d v="2004-11-21T00:00:00"/>
    <n v="10743"/>
    <x v="160"/>
  </r>
  <r>
    <s v="UK"/>
    <x v="1"/>
    <d v="2004-11-24T00:00:00"/>
    <n v="10744"/>
    <x v="485"/>
  </r>
  <r>
    <s v="UK"/>
    <x v="4"/>
    <d v="2004-11-27T00:00:00"/>
    <n v="10745"/>
    <x v="486"/>
  </r>
  <r>
    <s v="USA"/>
    <x v="5"/>
    <d v="2004-11-21T00:00:00"/>
    <n v="10746"/>
    <x v="487"/>
  </r>
  <r>
    <s v="UK"/>
    <x v="1"/>
    <d v="2004-11-26T00:00:00"/>
    <n v="10747"/>
    <x v="488"/>
  </r>
  <r>
    <s v="USA"/>
    <x v="3"/>
    <d v="2004-11-28T00:00:00"/>
    <n v="10748"/>
    <x v="489"/>
  </r>
  <r>
    <s v="USA"/>
    <x v="2"/>
    <d v="2004-12-19T00:00:00"/>
    <n v="10749"/>
    <x v="490"/>
  </r>
  <r>
    <s v="UK"/>
    <x v="4"/>
    <d v="2004-11-24T00:00:00"/>
    <n v="10750"/>
    <x v="491"/>
  </r>
  <r>
    <s v="USA"/>
    <x v="3"/>
    <d v="2004-12-03T00:00:00"/>
    <n v="10751"/>
    <x v="492"/>
  </r>
  <r>
    <s v="USA"/>
    <x v="7"/>
    <d v="2004-11-28T00:00:00"/>
    <n v="10752"/>
    <x v="493"/>
  </r>
  <r>
    <s v="USA"/>
    <x v="3"/>
    <d v="2004-11-27T00:00:00"/>
    <n v="10753"/>
    <x v="494"/>
  </r>
  <r>
    <s v="UK"/>
    <x v="1"/>
    <d v="2004-11-27T00:00:00"/>
    <n v="10754"/>
    <x v="495"/>
  </r>
  <r>
    <s v="USA"/>
    <x v="2"/>
    <d v="2004-11-28T00:00:00"/>
    <n v="10755"/>
    <x v="496"/>
  </r>
  <r>
    <s v="USA"/>
    <x v="6"/>
    <d v="2004-12-02T00:00:00"/>
    <n v="10756"/>
    <x v="497"/>
  </r>
  <r>
    <s v="UK"/>
    <x v="1"/>
    <d v="2004-12-15T00:00:00"/>
    <n v="10757"/>
    <x v="498"/>
  </r>
  <r>
    <s v="USA"/>
    <x v="3"/>
    <d v="2004-12-04T00:00:00"/>
    <n v="10758"/>
    <x v="499"/>
  </r>
  <r>
    <s v="USA"/>
    <x v="3"/>
    <d v="2004-12-12T00:00:00"/>
    <n v="10759"/>
    <x v="500"/>
  </r>
  <r>
    <s v="USA"/>
    <x v="2"/>
    <d v="2004-12-10T00:00:00"/>
    <n v="10760"/>
    <x v="501"/>
  </r>
  <r>
    <s v="UK"/>
    <x v="0"/>
    <d v="2004-12-08T00:00:00"/>
    <n v="10761"/>
    <x v="502"/>
  </r>
  <r>
    <s v="USA"/>
    <x v="3"/>
    <d v="2004-12-09T00:00:00"/>
    <n v="10762"/>
    <x v="503"/>
  </r>
  <r>
    <s v="USA"/>
    <x v="3"/>
    <d v="2004-12-08T00:00:00"/>
    <n v="10763"/>
    <x v="504"/>
  </r>
  <r>
    <s v="UK"/>
    <x v="1"/>
    <d v="2004-12-08T00:00:00"/>
    <n v="10764"/>
    <x v="505"/>
  </r>
  <r>
    <s v="USA"/>
    <x v="3"/>
    <d v="2004-12-09T00:00:00"/>
    <n v="10765"/>
    <x v="506"/>
  </r>
  <r>
    <s v="USA"/>
    <x v="2"/>
    <d v="2004-12-09T00:00:00"/>
    <n v="10766"/>
    <x v="507"/>
  </r>
  <r>
    <s v="USA"/>
    <x v="2"/>
    <d v="2004-12-15T00:00:00"/>
    <n v="10767"/>
    <x v="508"/>
  </r>
  <r>
    <s v="USA"/>
    <x v="3"/>
    <d v="2004-12-15T00:00:00"/>
    <n v="10768"/>
    <x v="509"/>
  </r>
  <r>
    <s v="USA"/>
    <x v="3"/>
    <d v="2004-12-12T00:00:00"/>
    <n v="10769"/>
    <x v="510"/>
  </r>
  <r>
    <s v="USA"/>
    <x v="6"/>
    <d v="2004-12-17T00:00:00"/>
    <n v="10770"/>
    <x v="511"/>
  </r>
  <r>
    <s v="UK"/>
    <x v="4"/>
    <d v="2004-01-02T00:00:00"/>
    <n v="10771"/>
    <x v="512"/>
  </r>
  <r>
    <s v="USA"/>
    <x v="3"/>
    <d v="2004-12-19T00:00:00"/>
    <n v="10772"/>
    <x v="513"/>
  </r>
  <r>
    <s v="USA"/>
    <x v="5"/>
    <d v="2004-12-16T00:00:00"/>
    <n v="10773"/>
    <x v="514"/>
  </r>
  <r>
    <s v="USA"/>
    <x v="2"/>
    <d v="2004-12-12T00:00:00"/>
    <n v="10774"/>
    <x v="515"/>
  </r>
  <r>
    <s v="UK"/>
    <x v="8"/>
    <d v="2004-12-26T00:00:00"/>
    <n v="10775"/>
    <x v="483"/>
  </r>
  <r>
    <s v="USA"/>
    <x v="5"/>
    <d v="2004-12-18T00:00:00"/>
    <n v="10776"/>
    <x v="516"/>
  </r>
  <r>
    <s v="UK"/>
    <x v="8"/>
    <d v="2005-01-21T00:00:00"/>
    <n v="10777"/>
    <x v="517"/>
  </r>
  <r>
    <s v="USA"/>
    <x v="3"/>
    <d v="2004-12-24T00:00:00"/>
    <n v="10778"/>
    <x v="518"/>
  </r>
  <r>
    <s v="USA"/>
    <x v="3"/>
    <d v="2005-01-14T00:00:00"/>
    <n v="10779"/>
    <x v="519"/>
  </r>
  <r>
    <s v="USA"/>
    <x v="7"/>
    <d v="2004-12-25T00:00:00"/>
    <n v="10780"/>
    <x v="167"/>
  </r>
  <r>
    <s v="USA"/>
    <x v="7"/>
    <d v="2004-12-19T00:00:00"/>
    <n v="10781"/>
    <x v="520"/>
  </r>
  <r>
    <s v="UK"/>
    <x v="4"/>
    <d v="2004-12-22T00:00:00"/>
    <n v="10782"/>
    <x v="521"/>
  </r>
  <r>
    <s v="USA"/>
    <x v="2"/>
    <d v="2004-12-19T00:00:00"/>
    <n v="10783"/>
    <x v="522"/>
  </r>
  <r>
    <s v="USA"/>
    <x v="2"/>
    <d v="2004-12-22T00:00:00"/>
    <n v="10784"/>
    <x v="523"/>
  </r>
  <r>
    <s v="USA"/>
    <x v="5"/>
    <d v="2004-12-24T00:00:00"/>
    <n v="10785"/>
    <x v="524"/>
  </r>
  <r>
    <s v="USA"/>
    <x v="6"/>
    <d v="2004-12-23T00:00:00"/>
    <n v="10786"/>
    <x v="525"/>
  </r>
  <r>
    <s v="USA"/>
    <x v="7"/>
    <d v="2004-12-26T00:00:00"/>
    <n v="10787"/>
    <x v="526"/>
  </r>
  <r>
    <s v="USA"/>
    <x v="5"/>
    <d v="2005-01-19T00:00:00"/>
    <n v="10788"/>
    <x v="527"/>
  </r>
  <r>
    <s v="USA"/>
    <x v="5"/>
    <d v="2004-12-31T00:00:00"/>
    <n v="10789"/>
    <x v="528"/>
  </r>
  <r>
    <s v="UK"/>
    <x v="1"/>
    <d v="2004-12-26T00:00:00"/>
    <n v="10790"/>
    <x v="529"/>
  </r>
  <r>
    <s v="UK"/>
    <x v="1"/>
    <d v="2005-01-01T00:00:00"/>
    <n v="10791"/>
    <x v="530"/>
  </r>
  <r>
    <s v="USA"/>
    <x v="5"/>
    <d v="2004-12-31T00:00:00"/>
    <n v="10792"/>
    <x v="531"/>
  </r>
  <r>
    <s v="USA"/>
    <x v="3"/>
    <d v="2005-01-08T00:00:00"/>
    <n v="10793"/>
    <x v="532"/>
  </r>
  <r>
    <s v="UK"/>
    <x v="1"/>
    <d v="2005-01-02T00:00:00"/>
    <n v="10794"/>
    <x v="533"/>
  </r>
  <r>
    <s v="USA"/>
    <x v="6"/>
    <d v="2005-01-20T00:00:00"/>
    <n v="10795"/>
    <x v="534"/>
  </r>
  <r>
    <s v="USA"/>
    <x v="3"/>
    <d v="2005-01-14T00:00:00"/>
    <n v="10796"/>
    <x v="535"/>
  </r>
  <r>
    <s v="UK"/>
    <x v="8"/>
    <d v="2005-01-05T00:00:00"/>
    <n v="10797"/>
    <x v="28"/>
  </r>
  <r>
    <s v="USA"/>
    <x v="7"/>
    <d v="2005-01-05T00:00:00"/>
    <n v="10798"/>
    <x v="536"/>
  </r>
  <r>
    <s v="UK"/>
    <x v="4"/>
    <d v="2005-01-05T00:00:00"/>
    <n v="10799"/>
    <x v="537"/>
  </r>
  <r>
    <s v="USA"/>
    <x v="5"/>
    <d v="2005-01-05T00:00:00"/>
    <n v="10800"/>
    <x v="538"/>
  </r>
  <r>
    <s v="USA"/>
    <x v="2"/>
    <d v="2004-12-31T00:00:00"/>
    <n v="10801"/>
    <x v="539"/>
  </r>
  <r>
    <s v="USA"/>
    <x v="2"/>
    <d v="2005-01-02T00:00:00"/>
    <n v="10802"/>
    <x v="540"/>
  </r>
  <r>
    <s v="USA"/>
    <x v="2"/>
    <d v="2005-01-06T00:00:00"/>
    <n v="10803"/>
    <x v="541"/>
  </r>
  <r>
    <s v="UK"/>
    <x v="1"/>
    <d v="2005-01-07T00:00:00"/>
    <n v="10804"/>
    <x v="542"/>
  </r>
  <r>
    <s v="USA"/>
    <x v="7"/>
    <d v="2005-01-09T00:00:00"/>
    <n v="10805"/>
    <x v="543"/>
  </r>
  <r>
    <s v="USA"/>
    <x v="3"/>
    <d v="2005-01-05T00:00:00"/>
    <n v="10806"/>
    <x v="544"/>
  </r>
  <r>
    <s v="USA"/>
    <x v="2"/>
    <d v="2005-01-30T00:00:00"/>
    <n v="10807"/>
    <x v="545"/>
  </r>
  <r>
    <s v="USA"/>
    <x v="7"/>
    <d v="2005-01-09T00:00:00"/>
    <n v="10808"/>
    <x v="546"/>
  </r>
  <r>
    <s v="UK"/>
    <x v="8"/>
    <d v="2005-01-07T00:00:00"/>
    <n v="10809"/>
    <x v="547"/>
  </r>
  <r>
    <s v="USA"/>
    <x v="7"/>
    <d v="2005-01-07T00:00:00"/>
    <n v="10810"/>
    <x v="548"/>
  </r>
  <r>
    <s v="USA"/>
    <x v="6"/>
    <d v="2005-01-08T00:00:00"/>
    <n v="10811"/>
    <x v="549"/>
  </r>
  <r>
    <s v="UK"/>
    <x v="0"/>
    <d v="2005-01-12T00:00:00"/>
    <n v="10812"/>
    <x v="550"/>
  </r>
  <r>
    <s v="USA"/>
    <x v="5"/>
    <d v="2005-01-09T00:00:00"/>
    <n v="10813"/>
    <x v="551"/>
  </r>
  <r>
    <s v="USA"/>
    <x v="3"/>
    <d v="2005-01-14T00:00:00"/>
    <n v="10814"/>
    <x v="552"/>
  </r>
  <r>
    <s v="USA"/>
    <x v="7"/>
    <d v="2005-01-14T00:00:00"/>
    <n v="10815"/>
    <x v="553"/>
  </r>
  <r>
    <s v="USA"/>
    <x v="2"/>
    <d v="2005-02-04T00:00:00"/>
    <n v="10816"/>
    <x v="554"/>
  </r>
  <r>
    <s v="USA"/>
    <x v="3"/>
    <d v="2005-01-13T00:00:00"/>
    <n v="10817"/>
    <x v="555"/>
  </r>
  <r>
    <s v="UK"/>
    <x v="8"/>
    <d v="2005-01-12T00:00:00"/>
    <n v="10818"/>
    <x v="556"/>
  </r>
  <r>
    <s v="USA"/>
    <x v="7"/>
    <d v="2005-01-16T00:00:00"/>
    <n v="10819"/>
    <x v="326"/>
  </r>
  <r>
    <s v="USA"/>
    <x v="3"/>
    <d v="2005-01-13T00:00:00"/>
    <n v="10820"/>
    <x v="557"/>
  </r>
  <r>
    <s v="USA"/>
    <x v="5"/>
    <d v="2005-01-15T00:00:00"/>
    <n v="10821"/>
    <x v="558"/>
  </r>
  <r>
    <s v="UK"/>
    <x v="1"/>
    <d v="2005-01-16T00:00:00"/>
    <n v="10822"/>
    <x v="559"/>
  </r>
  <r>
    <s v="UK"/>
    <x v="0"/>
    <d v="2005-01-13T00:00:00"/>
    <n v="10823"/>
    <x v="560"/>
  </r>
  <r>
    <s v="USA"/>
    <x v="6"/>
    <d v="2005-01-30T00:00:00"/>
    <n v="10824"/>
    <x v="561"/>
  </r>
  <r>
    <s v="USA"/>
    <x v="5"/>
    <d v="2005-01-14T00:00:00"/>
    <n v="10825"/>
    <x v="562"/>
  </r>
  <r>
    <s v="UK"/>
    <x v="1"/>
    <d v="2005-02-06T00:00:00"/>
    <n v="10826"/>
    <x v="563"/>
  </r>
  <r>
    <s v="USA"/>
    <x v="5"/>
    <d v="2005-02-06T00:00:00"/>
    <n v="10827"/>
    <x v="564"/>
  </r>
  <r>
    <s v="UK"/>
    <x v="4"/>
    <d v="2005-02-04T00:00:00"/>
    <n v="10828"/>
    <x v="565"/>
  </r>
  <r>
    <s v="UK"/>
    <x v="4"/>
    <d v="2005-01-23T00:00:00"/>
    <n v="10829"/>
    <x v="566"/>
  </r>
  <r>
    <s v="USA"/>
    <x v="2"/>
    <d v="2005-01-21T00:00:00"/>
    <n v="10830"/>
    <x v="567"/>
  </r>
  <r>
    <s v="USA"/>
    <x v="3"/>
    <d v="2005-01-23T00:00:00"/>
    <n v="10831"/>
    <x v="568"/>
  </r>
  <r>
    <s v="USA"/>
    <x v="7"/>
    <d v="2005-01-19T00:00:00"/>
    <n v="10832"/>
    <x v="569"/>
  </r>
  <r>
    <s v="UK"/>
    <x v="1"/>
    <d v="2005-01-23T00:00:00"/>
    <n v="10833"/>
    <x v="570"/>
  </r>
  <r>
    <s v="USA"/>
    <x v="5"/>
    <d v="2005-01-19T00:00:00"/>
    <n v="10834"/>
    <x v="571"/>
  </r>
  <r>
    <s v="USA"/>
    <x v="5"/>
    <d v="2005-01-21T00:00:00"/>
    <n v="10835"/>
    <x v="572"/>
  </r>
  <r>
    <s v="UK"/>
    <x v="8"/>
    <d v="2005-01-21T00:00:00"/>
    <n v="10836"/>
    <x v="573"/>
  </r>
  <r>
    <s v="UK"/>
    <x v="4"/>
    <d v="2005-01-23T00:00:00"/>
    <n v="10837"/>
    <x v="574"/>
  </r>
  <r>
    <s v="USA"/>
    <x v="3"/>
    <d v="2005-01-23T00:00:00"/>
    <n v="10838"/>
    <x v="575"/>
  </r>
  <r>
    <s v="USA"/>
    <x v="3"/>
    <d v="2005-01-22T00:00:00"/>
    <n v="10839"/>
    <x v="576"/>
  </r>
  <r>
    <s v="USA"/>
    <x v="2"/>
    <d v="2005-02-16T00:00:00"/>
    <n v="10840"/>
    <x v="577"/>
  </r>
  <r>
    <s v="UK"/>
    <x v="0"/>
    <d v="2005-01-29T00:00:00"/>
    <n v="10841"/>
    <x v="578"/>
  </r>
  <r>
    <s v="USA"/>
    <x v="5"/>
    <d v="2005-01-29T00:00:00"/>
    <n v="10842"/>
    <x v="579"/>
  </r>
  <r>
    <s v="USA"/>
    <x v="2"/>
    <d v="2005-01-26T00:00:00"/>
    <n v="10843"/>
    <x v="580"/>
  </r>
  <r>
    <s v="USA"/>
    <x v="6"/>
    <d v="2005-01-26T00:00:00"/>
    <n v="10844"/>
    <x v="581"/>
  </r>
  <r>
    <s v="USA"/>
    <x v="6"/>
    <d v="2005-01-30T00:00:00"/>
    <n v="10845"/>
    <x v="582"/>
  </r>
  <r>
    <s v="USA"/>
    <x v="7"/>
    <d v="2005-01-23T00:00:00"/>
    <n v="10846"/>
    <x v="583"/>
  </r>
  <r>
    <s v="USA"/>
    <x v="2"/>
    <d v="2005-02-10T00:00:00"/>
    <n v="10847"/>
    <x v="584"/>
  </r>
  <r>
    <s v="UK"/>
    <x v="8"/>
    <d v="2005-01-29T00:00:00"/>
    <n v="10848"/>
    <x v="585"/>
  </r>
  <r>
    <s v="UK"/>
    <x v="4"/>
    <d v="2005-01-30T00:00:00"/>
    <n v="10849"/>
    <x v="586"/>
  </r>
  <r>
    <s v="USA"/>
    <x v="5"/>
    <d v="2005-01-30T00:00:00"/>
    <n v="10850"/>
    <x v="587"/>
  </r>
  <r>
    <s v="UK"/>
    <x v="0"/>
    <d v="2005-02-02T00:00:00"/>
    <n v="10851"/>
    <x v="588"/>
  </r>
  <r>
    <s v="USA"/>
    <x v="6"/>
    <d v="2005-01-30T00:00:00"/>
    <n v="10852"/>
    <x v="589"/>
  </r>
  <r>
    <s v="UK"/>
    <x v="4"/>
    <d v="2005-02-03T00:00:00"/>
    <n v="10853"/>
    <x v="590"/>
  </r>
  <r>
    <s v="USA"/>
    <x v="3"/>
    <d v="2005-02-05T00:00:00"/>
    <n v="10854"/>
    <x v="591"/>
  </r>
  <r>
    <s v="USA"/>
    <x v="3"/>
    <d v="2005-02-04T00:00:00"/>
    <n v="10855"/>
    <x v="592"/>
  </r>
  <r>
    <s v="USA"/>
    <x v="3"/>
    <d v="2005-02-10T00:00:00"/>
    <n v="10856"/>
    <x v="426"/>
  </r>
  <r>
    <s v="USA"/>
    <x v="6"/>
    <d v="2005-02-06T00:00:00"/>
    <n v="10857"/>
    <x v="593"/>
  </r>
  <r>
    <s v="USA"/>
    <x v="7"/>
    <d v="2005-02-03T00:00:00"/>
    <n v="10858"/>
    <x v="594"/>
  </r>
  <r>
    <s v="USA"/>
    <x v="5"/>
    <d v="2005-02-02T00:00:00"/>
    <n v="10859"/>
    <x v="595"/>
  </r>
  <r>
    <s v="USA"/>
    <x v="3"/>
    <d v="2005-02-04T00:00:00"/>
    <n v="10860"/>
    <x v="596"/>
  </r>
  <r>
    <s v="USA"/>
    <x v="2"/>
    <d v="2005-02-17T00:00:00"/>
    <n v="10861"/>
    <x v="597"/>
  </r>
  <r>
    <s v="USA"/>
    <x v="6"/>
    <d v="2005-02-02T00:00:00"/>
    <n v="10862"/>
    <x v="598"/>
  </r>
  <r>
    <s v="USA"/>
    <x v="2"/>
    <d v="2005-02-17T00:00:00"/>
    <n v="10863"/>
    <x v="599"/>
  </r>
  <r>
    <s v="USA"/>
    <x v="2"/>
    <d v="2005-02-09T00:00:00"/>
    <n v="10864"/>
    <x v="600"/>
  </r>
  <r>
    <s v="USA"/>
    <x v="7"/>
    <d v="2005-02-12T00:00:00"/>
    <n v="10865"/>
    <x v="601"/>
  </r>
  <r>
    <s v="UK"/>
    <x v="0"/>
    <d v="2005-02-12T00:00:00"/>
    <n v="10866"/>
    <x v="602"/>
  </r>
  <r>
    <s v="UK"/>
    <x v="1"/>
    <d v="2005-02-11T00:00:00"/>
    <n v="10867"/>
    <x v="603"/>
  </r>
  <r>
    <s v="UK"/>
    <x v="8"/>
    <d v="2005-02-23T00:00:00"/>
    <n v="10868"/>
    <x v="604"/>
  </r>
  <r>
    <s v="UK"/>
    <x v="0"/>
    <d v="2005-02-09T00:00:00"/>
    <n v="10869"/>
    <x v="605"/>
  </r>
  <r>
    <s v="UK"/>
    <x v="0"/>
    <d v="2005-02-13T00:00:00"/>
    <n v="10870"/>
    <x v="606"/>
  </r>
  <r>
    <s v="UK"/>
    <x v="4"/>
    <d v="2005-02-10T00:00:00"/>
    <n v="10871"/>
    <x v="607"/>
  </r>
  <r>
    <s v="UK"/>
    <x v="0"/>
    <d v="2005-02-09T00:00:00"/>
    <n v="10872"/>
    <x v="608"/>
  </r>
  <r>
    <s v="USA"/>
    <x v="2"/>
    <d v="2005-02-09T00:00:00"/>
    <n v="10873"/>
    <x v="609"/>
  </r>
  <r>
    <s v="UK"/>
    <x v="0"/>
    <d v="2005-02-11T00:00:00"/>
    <n v="10874"/>
    <x v="329"/>
  </r>
  <r>
    <s v="USA"/>
    <x v="2"/>
    <d v="2005-03-03T00:00:00"/>
    <n v="10875"/>
    <x v="610"/>
  </r>
  <r>
    <s v="UK"/>
    <x v="8"/>
    <d v="2005-02-12T00:00:00"/>
    <n v="10876"/>
    <x v="611"/>
  </r>
  <r>
    <s v="USA"/>
    <x v="5"/>
    <d v="2005-02-19T00:00:00"/>
    <n v="10877"/>
    <x v="612"/>
  </r>
  <r>
    <s v="USA"/>
    <x v="2"/>
    <d v="2005-02-12T00:00:00"/>
    <n v="10878"/>
    <x v="613"/>
  </r>
  <r>
    <s v="USA"/>
    <x v="3"/>
    <d v="2005-02-12T00:00:00"/>
    <n v="10879"/>
    <x v="614"/>
  </r>
  <r>
    <s v="UK"/>
    <x v="8"/>
    <d v="2005-02-18T00:00:00"/>
    <n v="10880"/>
    <x v="615"/>
  </r>
  <r>
    <s v="USA"/>
    <x v="2"/>
    <d v="2005-02-18T00:00:00"/>
    <n v="10881"/>
    <x v="616"/>
  </r>
  <r>
    <s v="USA"/>
    <x v="2"/>
    <d v="2005-02-20T00:00:00"/>
    <n v="10882"/>
    <x v="617"/>
  </r>
  <r>
    <s v="USA"/>
    <x v="6"/>
    <d v="2005-02-20T00:00:00"/>
    <n v="10883"/>
    <x v="618"/>
  </r>
  <r>
    <s v="USA"/>
    <x v="2"/>
    <d v="2005-02-13T00:00:00"/>
    <n v="10884"/>
    <x v="619"/>
  </r>
  <r>
    <s v="UK"/>
    <x v="1"/>
    <d v="2005-02-18T00:00:00"/>
    <n v="10885"/>
    <x v="620"/>
  </r>
  <r>
    <s v="USA"/>
    <x v="5"/>
    <d v="2005-03-02T00:00:00"/>
    <n v="10886"/>
    <x v="621"/>
  </r>
  <r>
    <s v="USA"/>
    <x v="6"/>
    <d v="2005-02-16T00:00:00"/>
    <n v="10887"/>
    <x v="622"/>
  </r>
  <r>
    <s v="USA"/>
    <x v="5"/>
    <d v="2005-02-23T00:00:00"/>
    <n v="10888"/>
    <x v="623"/>
  </r>
  <r>
    <s v="UK"/>
    <x v="4"/>
    <d v="2005-02-23T00:00:00"/>
    <n v="10889"/>
    <x v="624"/>
  </r>
  <r>
    <s v="UK"/>
    <x v="8"/>
    <d v="2005-02-18T00:00:00"/>
    <n v="10890"/>
    <x v="625"/>
  </r>
  <r>
    <s v="UK"/>
    <x v="8"/>
    <d v="2005-02-19T00:00:00"/>
    <n v="10891"/>
    <x v="626"/>
  </r>
  <r>
    <s v="USA"/>
    <x v="2"/>
    <d v="2005-02-19T00:00:00"/>
    <n v="10892"/>
    <x v="627"/>
  </r>
  <r>
    <s v="UK"/>
    <x v="4"/>
    <d v="2005-02-20T00:00:00"/>
    <n v="10893"/>
    <x v="628"/>
  </r>
  <r>
    <s v="USA"/>
    <x v="5"/>
    <d v="2005-02-20T00:00:00"/>
    <n v="10894"/>
    <x v="629"/>
  </r>
  <r>
    <s v="USA"/>
    <x v="3"/>
    <d v="2005-02-23T00:00:00"/>
    <n v="10895"/>
    <x v="630"/>
  </r>
  <r>
    <s v="UK"/>
    <x v="8"/>
    <d v="2005-02-27T00:00:00"/>
    <n v="10896"/>
    <x v="631"/>
  </r>
  <r>
    <s v="USA"/>
    <x v="3"/>
    <d v="2005-02-25T00:00:00"/>
    <n v="10897"/>
    <x v="632"/>
  </r>
  <r>
    <s v="USA"/>
    <x v="2"/>
    <d v="2005-03-06T00:00:00"/>
    <n v="10898"/>
    <x v="633"/>
  </r>
  <r>
    <s v="UK"/>
    <x v="0"/>
    <d v="2005-02-26T00:00:00"/>
    <n v="10899"/>
    <x v="634"/>
  </r>
  <r>
    <s v="USA"/>
    <x v="5"/>
    <d v="2005-03-04T00:00:00"/>
    <n v="10900"/>
    <x v="635"/>
  </r>
  <r>
    <s v="USA"/>
    <x v="2"/>
    <d v="2005-02-26T00:00:00"/>
    <n v="10901"/>
    <x v="90"/>
  </r>
  <r>
    <s v="USA"/>
    <x v="5"/>
    <d v="2005-03-03T00:00:00"/>
    <n v="10902"/>
    <x v="636"/>
  </r>
  <r>
    <s v="USA"/>
    <x v="3"/>
    <d v="2005-03-04T00:00:00"/>
    <n v="10903"/>
    <x v="637"/>
  </r>
  <r>
    <s v="USA"/>
    <x v="3"/>
    <d v="2005-02-27T00:00:00"/>
    <n v="10904"/>
    <x v="638"/>
  </r>
  <r>
    <s v="UK"/>
    <x v="4"/>
    <d v="2005-03-06T00:00:00"/>
    <n v="10905"/>
    <x v="639"/>
  </r>
  <r>
    <s v="USA"/>
    <x v="2"/>
    <d v="2005-03-03T00:00:00"/>
    <n v="10906"/>
    <x v="640"/>
  </r>
  <r>
    <s v="UK"/>
    <x v="1"/>
    <d v="2005-02-27T00:00:00"/>
    <n v="10907"/>
    <x v="641"/>
  </r>
  <r>
    <s v="USA"/>
    <x v="2"/>
    <d v="2005-03-06T00:00:00"/>
    <n v="10908"/>
    <x v="642"/>
  </r>
  <r>
    <s v="USA"/>
    <x v="5"/>
    <d v="2005-03-10T00:00:00"/>
    <n v="10909"/>
    <x v="643"/>
  </r>
  <r>
    <s v="USA"/>
    <x v="5"/>
    <d v="2005-03-04T00:00:00"/>
    <n v="10910"/>
    <x v="644"/>
  </r>
  <r>
    <s v="USA"/>
    <x v="3"/>
    <d v="2005-03-05T00:00:00"/>
    <n v="10911"/>
    <x v="645"/>
  </r>
  <r>
    <s v="USA"/>
    <x v="7"/>
    <d v="2005-03-18T00:00:00"/>
    <n v="10912"/>
    <x v="646"/>
  </r>
  <r>
    <s v="USA"/>
    <x v="2"/>
    <d v="2005-03-04T00:00:00"/>
    <n v="10913"/>
    <x v="647"/>
  </r>
  <r>
    <s v="UK"/>
    <x v="1"/>
    <d v="2005-03-02T00:00:00"/>
    <n v="10914"/>
    <x v="648"/>
  </r>
  <r>
    <s v="USA"/>
    <x v="7"/>
    <d v="2005-03-02T00:00:00"/>
    <n v="10915"/>
    <x v="649"/>
  </r>
  <r>
    <s v="USA"/>
    <x v="5"/>
    <d v="2005-03-09T00:00:00"/>
    <n v="10916"/>
    <x v="650"/>
  </r>
  <r>
    <s v="USA"/>
    <x v="2"/>
    <d v="2005-03-11T00:00:00"/>
    <n v="10917"/>
    <x v="651"/>
  </r>
  <r>
    <s v="USA"/>
    <x v="3"/>
    <d v="2005-03-11T00:00:00"/>
    <n v="10918"/>
    <x v="652"/>
  </r>
  <r>
    <s v="USA"/>
    <x v="7"/>
    <d v="2005-03-04T00:00:00"/>
    <n v="10919"/>
    <x v="653"/>
  </r>
  <r>
    <s v="USA"/>
    <x v="2"/>
    <d v="2005-03-09T00:00:00"/>
    <n v="10920"/>
    <x v="654"/>
  </r>
  <r>
    <s v="USA"/>
    <x v="5"/>
    <d v="2005-03-09T00:00:00"/>
    <n v="10921"/>
    <x v="655"/>
  </r>
  <r>
    <s v="UK"/>
    <x v="0"/>
    <d v="2005-03-05T00:00:00"/>
    <n v="10922"/>
    <x v="656"/>
  </r>
  <r>
    <s v="UK"/>
    <x v="8"/>
    <d v="2005-03-13T00:00:00"/>
    <n v="10923"/>
    <x v="657"/>
  </r>
  <r>
    <s v="USA"/>
    <x v="3"/>
    <d v="2005-04-08T00:00:00"/>
    <n v="10924"/>
    <x v="658"/>
  </r>
  <r>
    <s v="USA"/>
    <x v="3"/>
    <d v="2005-03-13T00:00:00"/>
    <n v="10925"/>
    <x v="659"/>
  </r>
  <r>
    <s v="USA"/>
    <x v="2"/>
    <d v="2005-03-11T00:00:00"/>
    <n v="10926"/>
    <x v="660"/>
  </r>
  <r>
    <s v="USA"/>
    <x v="2"/>
    <d v="2005-04-08T00:00:00"/>
    <n v="10927"/>
    <x v="661"/>
  </r>
  <r>
    <s v="USA"/>
    <x v="5"/>
    <d v="2005-03-18T00:00:00"/>
    <n v="10928"/>
    <x v="662"/>
  </r>
  <r>
    <s v="UK"/>
    <x v="1"/>
    <d v="2005-03-12T00:00:00"/>
    <n v="10929"/>
    <x v="663"/>
  </r>
  <r>
    <s v="USA"/>
    <x v="2"/>
    <d v="2005-03-18T00:00:00"/>
    <n v="10930"/>
    <x v="664"/>
  </r>
  <r>
    <s v="USA"/>
    <x v="2"/>
    <d v="2005-03-19T00:00:00"/>
    <n v="10931"/>
    <x v="665"/>
  </r>
  <r>
    <s v="USA"/>
    <x v="6"/>
    <d v="2005-03-24T00:00:00"/>
    <n v="10932"/>
    <x v="666"/>
  </r>
  <r>
    <s v="UK"/>
    <x v="1"/>
    <d v="2005-03-16T00:00:00"/>
    <n v="10933"/>
    <x v="667"/>
  </r>
  <r>
    <s v="USA"/>
    <x v="3"/>
    <d v="2005-03-12T00:00:00"/>
    <n v="10934"/>
    <x v="386"/>
  </r>
  <r>
    <s v="USA"/>
    <x v="2"/>
    <d v="2005-03-18T00:00:00"/>
    <n v="10935"/>
    <x v="668"/>
  </r>
  <r>
    <s v="USA"/>
    <x v="3"/>
    <d v="2005-03-18T00:00:00"/>
    <n v="10936"/>
    <x v="669"/>
  </r>
  <r>
    <s v="UK"/>
    <x v="8"/>
    <d v="2005-03-13T00:00:00"/>
    <n v="10937"/>
    <x v="670"/>
  </r>
  <r>
    <s v="USA"/>
    <x v="3"/>
    <d v="2005-03-16T00:00:00"/>
    <n v="10938"/>
    <x v="671"/>
  </r>
  <r>
    <s v="USA"/>
    <x v="7"/>
    <d v="2005-03-13T00:00:00"/>
    <n v="10939"/>
    <x v="672"/>
  </r>
  <r>
    <s v="USA"/>
    <x v="6"/>
    <d v="2005-03-23T00:00:00"/>
    <n v="10940"/>
    <x v="176"/>
  </r>
  <r>
    <s v="UK"/>
    <x v="8"/>
    <d v="2005-03-20T00:00:00"/>
    <n v="10941"/>
    <x v="673"/>
  </r>
  <r>
    <s v="UK"/>
    <x v="4"/>
    <d v="2005-03-18T00:00:00"/>
    <n v="10942"/>
    <x v="369"/>
  </r>
  <r>
    <s v="USA"/>
    <x v="2"/>
    <d v="2005-03-19T00:00:00"/>
    <n v="10943"/>
    <x v="674"/>
  </r>
  <r>
    <s v="UK"/>
    <x v="1"/>
    <d v="2005-03-13T00:00:00"/>
    <n v="10944"/>
    <x v="675"/>
  </r>
  <r>
    <s v="USA"/>
    <x v="2"/>
    <d v="2005-03-18T00:00:00"/>
    <n v="10945"/>
    <x v="676"/>
  </r>
  <r>
    <s v="USA"/>
    <x v="5"/>
    <d v="2005-03-19T00:00:00"/>
    <n v="10946"/>
    <x v="677"/>
  </r>
  <r>
    <s v="USA"/>
    <x v="3"/>
    <d v="2005-03-16T00:00:00"/>
    <n v="10947"/>
    <x v="678"/>
  </r>
  <r>
    <s v="USA"/>
    <x v="3"/>
    <d v="2005-03-19T00:00:00"/>
    <n v="10948"/>
    <x v="679"/>
  </r>
  <r>
    <s v="USA"/>
    <x v="7"/>
    <d v="2005-03-17T00:00:00"/>
    <n v="10949"/>
    <x v="680"/>
  </r>
  <r>
    <s v="USA"/>
    <x v="5"/>
    <d v="2005-03-23T00:00:00"/>
    <n v="10950"/>
    <x v="279"/>
  </r>
  <r>
    <s v="UK"/>
    <x v="4"/>
    <d v="2005-04-07T00:00:00"/>
    <n v="10951"/>
    <x v="681"/>
  </r>
  <r>
    <s v="USA"/>
    <x v="5"/>
    <d v="2005-03-24T00:00:00"/>
    <n v="10952"/>
    <x v="228"/>
  </r>
  <r>
    <s v="UK"/>
    <x v="4"/>
    <d v="2005-03-25T00:00:00"/>
    <n v="10953"/>
    <x v="682"/>
  </r>
  <r>
    <s v="UK"/>
    <x v="0"/>
    <d v="2005-03-20T00:00:00"/>
    <n v="10954"/>
    <x v="683"/>
  </r>
  <r>
    <s v="USA"/>
    <x v="6"/>
    <d v="2005-03-20T00:00:00"/>
    <n v="10955"/>
    <x v="684"/>
  </r>
  <r>
    <s v="UK"/>
    <x v="1"/>
    <d v="2005-03-20T00:00:00"/>
    <n v="10956"/>
    <x v="685"/>
  </r>
  <r>
    <s v="USA"/>
    <x v="6"/>
    <d v="2005-03-27T00:00:00"/>
    <n v="10957"/>
    <x v="686"/>
  </r>
  <r>
    <s v="UK"/>
    <x v="8"/>
    <d v="2005-03-27T00:00:00"/>
    <n v="10958"/>
    <x v="687"/>
  </r>
  <r>
    <s v="UK"/>
    <x v="1"/>
    <d v="2005-03-23T00:00:00"/>
    <n v="10959"/>
    <x v="688"/>
  </r>
  <r>
    <s v="USA"/>
    <x v="3"/>
    <d v="2005-04-08T00:00:00"/>
    <n v="10960"/>
    <x v="689"/>
  </r>
  <r>
    <s v="USA"/>
    <x v="6"/>
    <d v="2005-03-30T00:00:00"/>
    <n v="10961"/>
    <x v="9"/>
  </r>
  <r>
    <s v="USA"/>
    <x v="6"/>
    <d v="2005-03-23T00:00:00"/>
    <n v="10962"/>
    <x v="690"/>
  </r>
  <r>
    <s v="UK"/>
    <x v="4"/>
    <d v="2005-03-26T00:00:00"/>
    <n v="10963"/>
    <x v="691"/>
  </r>
  <r>
    <s v="USA"/>
    <x v="3"/>
    <d v="2005-03-24T00:00:00"/>
    <n v="10964"/>
    <x v="692"/>
  </r>
  <r>
    <s v="UK"/>
    <x v="1"/>
    <d v="2005-03-30T00:00:00"/>
    <n v="10965"/>
    <x v="693"/>
  </r>
  <r>
    <s v="USA"/>
    <x v="2"/>
    <d v="2005-04-08T00:00:00"/>
    <n v="10966"/>
    <x v="694"/>
  </r>
  <r>
    <s v="USA"/>
    <x v="7"/>
    <d v="2005-04-02T00:00:00"/>
    <n v="10967"/>
    <x v="695"/>
  </r>
  <r>
    <s v="USA"/>
    <x v="5"/>
    <d v="2005-04-01T00:00:00"/>
    <n v="10968"/>
    <x v="696"/>
  </r>
  <r>
    <s v="USA"/>
    <x v="5"/>
    <d v="2005-03-30T00:00:00"/>
    <n v="10969"/>
    <x v="697"/>
  </r>
  <r>
    <s v="UK"/>
    <x v="4"/>
    <d v="2005-04-24T00:00:00"/>
    <n v="10970"/>
    <x v="517"/>
  </r>
  <r>
    <s v="USA"/>
    <x v="7"/>
    <d v="2005-04-02T00:00:00"/>
    <n v="10971"/>
    <x v="698"/>
  </r>
  <r>
    <s v="USA"/>
    <x v="2"/>
    <d v="2005-03-26T00:00:00"/>
    <n v="10972"/>
    <x v="699"/>
  </r>
  <r>
    <s v="UK"/>
    <x v="1"/>
    <d v="2005-03-27T00:00:00"/>
    <n v="10973"/>
    <x v="700"/>
  </r>
  <r>
    <s v="USA"/>
    <x v="3"/>
    <d v="2005-04-03T00:00:00"/>
    <n v="10974"/>
    <x v="701"/>
  </r>
  <r>
    <s v="USA"/>
    <x v="5"/>
    <d v="2005-03-27T00:00:00"/>
    <n v="10975"/>
    <x v="702"/>
  </r>
  <r>
    <s v="USA"/>
    <x v="5"/>
    <d v="2005-04-03T00:00:00"/>
    <n v="10976"/>
    <x v="242"/>
  </r>
  <r>
    <s v="USA"/>
    <x v="6"/>
    <d v="2005-04-10T00:00:00"/>
    <n v="10977"/>
    <x v="703"/>
  </r>
  <r>
    <s v="UK"/>
    <x v="4"/>
    <d v="2005-04-23T00:00:00"/>
    <n v="10978"/>
    <x v="704"/>
  </r>
  <r>
    <s v="USA"/>
    <x v="6"/>
    <d v="2005-03-31T00:00:00"/>
    <n v="10979"/>
    <x v="705"/>
  </r>
  <r>
    <s v="USA"/>
    <x v="2"/>
    <d v="2005-04-17T00:00:00"/>
    <n v="10980"/>
    <x v="706"/>
  </r>
  <r>
    <s v="USA"/>
    <x v="5"/>
    <d v="2005-04-02T00:00:00"/>
    <n v="10981"/>
    <x v="707"/>
  </r>
  <r>
    <s v="USA"/>
    <x v="7"/>
    <d v="2005-04-08T00:00:00"/>
    <n v="10982"/>
    <x v="708"/>
  </r>
  <r>
    <s v="USA"/>
    <x v="7"/>
    <d v="2005-04-06T00:00:00"/>
    <n v="10983"/>
    <x v="709"/>
  </r>
  <r>
    <s v="USA"/>
    <x v="5"/>
    <d v="2005-04-03T00:00:00"/>
    <n v="10984"/>
    <x v="710"/>
  </r>
  <r>
    <s v="USA"/>
    <x v="7"/>
    <d v="2005-04-02T00:00:00"/>
    <n v="10985"/>
    <x v="711"/>
  </r>
  <r>
    <s v="USA"/>
    <x v="6"/>
    <d v="2005-04-21T00:00:00"/>
    <n v="10986"/>
    <x v="712"/>
  </r>
  <r>
    <s v="USA"/>
    <x v="6"/>
    <d v="2005-04-06T00:00:00"/>
    <n v="10987"/>
    <x v="713"/>
  </r>
  <r>
    <s v="USA"/>
    <x v="3"/>
    <d v="2005-04-10T00:00:00"/>
    <n v="10988"/>
    <x v="714"/>
  </r>
  <r>
    <s v="USA"/>
    <x v="7"/>
    <d v="2005-04-02T00:00:00"/>
    <n v="10989"/>
    <x v="715"/>
  </r>
  <r>
    <s v="USA"/>
    <x v="7"/>
    <d v="2005-04-07T00:00:00"/>
    <n v="10990"/>
    <x v="716"/>
  </r>
  <r>
    <s v="USA"/>
    <x v="5"/>
    <d v="2005-04-07T00:00:00"/>
    <n v="10991"/>
    <x v="96"/>
  </r>
  <r>
    <s v="USA"/>
    <x v="5"/>
    <d v="2005-04-03T00:00:00"/>
    <n v="10992"/>
    <x v="717"/>
  </r>
  <r>
    <s v="UK"/>
    <x v="8"/>
    <d v="2005-04-10T00:00:00"/>
    <n v="10993"/>
    <x v="718"/>
  </r>
  <r>
    <s v="USA"/>
    <x v="7"/>
    <d v="2005-04-09T00:00:00"/>
    <n v="10994"/>
    <x v="719"/>
  </r>
  <r>
    <s v="USA"/>
    <x v="5"/>
    <d v="2005-04-06T00:00:00"/>
    <n v="10995"/>
    <x v="720"/>
  </r>
  <r>
    <s v="USA"/>
    <x v="2"/>
    <d v="2005-04-10T00:00:00"/>
    <n v="10996"/>
    <x v="369"/>
  </r>
  <r>
    <s v="USA"/>
    <x v="6"/>
    <d v="2005-04-13T00:00:00"/>
    <n v="10997"/>
    <x v="721"/>
  </r>
  <r>
    <s v="USA"/>
    <x v="6"/>
    <d v="2005-04-17T00:00:00"/>
    <n v="10998"/>
    <x v="722"/>
  </r>
  <r>
    <s v="UK"/>
    <x v="1"/>
    <d v="2005-04-10T00:00:00"/>
    <n v="10999"/>
    <x v="723"/>
  </r>
  <r>
    <s v="USA"/>
    <x v="7"/>
    <d v="2005-04-14T00:00:00"/>
    <n v="11000"/>
    <x v="724"/>
  </r>
  <r>
    <s v="USA"/>
    <x v="7"/>
    <d v="2005-04-14T00:00:00"/>
    <n v="11001"/>
    <x v="725"/>
  </r>
  <r>
    <s v="USA"/>
    <x v="2"/>
    <d v="2005-04-16T00:00:00"/>
    <n v="11002"/>
    <x v="726"/>
  </r>
  <r>
    <s v="USA"/>
    <x v="3"/>
    <d v="2005-04-08T00:00:00"/>
    <n v="11003"/>
    <x v="727"/>
  </r>
  <r>
    <s v="USA"/>
    <x v="3"/>
    <d v="2005-04-20T00:00:00"/>
    <n v="11004"/>
    <x v="728"/>
  </r>
  <r>
    <s v="USA"/>
    <x v="7"/>
    <d v="2005-04-10T00:00:00"/>
    <n v="11005"/>
    <x v="729"/>
  </r>
  <r>
    <s v="USA"/>
    <x v="3"/>
    <d v="2005-04-15T00:00:00"/>
    <n v="11006"/>
    <x v="730"/>
  </r>
  <r>
    <s v="USA"/>
    <x v="6"/>
    <d v="2005-04-13T00:00:00"/>
    <n v="11007"/>
    <x v="731"/>
  </r>
  <r>
    <s v="USA"/>
    <x v="7"/>
    <d v="2005-04-10T00:00:00"/>
    <n v="11009"/>
    <x v="732"/>
  </r>
  <r>
    <s v="USA"/>
    <x v="7"/>
    <d v="2005-04-21T00:00:00"/>
    <n v="11010"/>
    <x v="733"/>
  </r>
  <r>
    <s v="USA"/>
    <x v="3"/>
    <d v="2005-04-13T00:00:00"/>
    <n v="11011"/>
    <x v="734"/>
  </r>
  <r>
    <s v="USA"/>
    <x v="5"/>
    <d v="2005-04-17T00:00:00"/>
    <n v="11012"/>
    <x v="735"/>
  </r>
  <r>
    <s v="USA"/>
    <x v="7"/>
    <d v="2005-04-10T00:00:00"/>
    <n v="11013"/>
    <x v="736"/>
  </r>
  <r>
    <s v="USA"/>
    <x v="7"/>
    <d v="2005-04-15T00:00:00"/>
    <n v="11014"/>
    <x v="737"/>
  </r>
  <r>
    <s v="USA"/>
    <x v="7"/>
    <d v="2005-04-20T00:00:00"/>
    <n v="11015"/>
    <x v="738"/>
  </r>
  <r>
    <s v="UK"/>
    <x v="4"/>
    <d v="2005-04-13T00:00:00"/>
    <n v="11016"/>
    <x v="739"/>
  </r>
  <r>
    <s v="UK"/>
    <x v="4"/>
    <d v="2005-04-20T00:00:00"/>
    <n v="11017"/>
    <x v="740"/>
  </r>
  <r>
    <s v="USA"/>
    <x v="2"/>
    <d v="2005-04-16T00:00:00"/>
    <n v="11018"/>
    <x v="741"/>
  </r>
  <r>
    <s v="USA"/>
    <x v="7"/>
    <d v="2005-04-16T00:00:00"/>
    <n v="11020"/>
    <x v="742"/>
  </r>
  <r>
    <s v="USA"/>
    <x v="3"/>
    <d v="2005-04-21T00:00:00"/>
    <n v="11021"/>
    <x v="743"/>
  </r>
  <r>
    <s v="USA"/>
    <x v="5"/>
    <d v="2005-04-24T00:00:00"/>
    <n v="11023"/>
    <x v="615"/>
  </r>
  <r>
    <s v="USA"/>
    <x v="2"/>
    <d v="2005-04-20T00:00:00"/>
    <n v="11024"/>
    <x v="744"/>
  </r>
  <r>
    <s v="UK"/>
    <x v="1"/>
    <d v="2005-04-24T00:00:00"/>
    <n v="11025"/>
    <x v="745"/>
  </r>
  <r>
    <s v="USA"/>
    <x v="2"/>
    <d v="2005-04-28T00:00:00"/>
    <n v="11026"/>
    <x v="746"/>
  </r>
  <r>
    <s v="USA"/>
    <x v="5"/>
    <d v="2005-04-20T00:00:00"/>
    <n v="11027"/>
    <x v="747"/>
  </r>
  <r>
    <s v="USA"/>
    <x v="7"/>
    <d v="2005-04-22T00:00:00"/>
    <n v="11028"/>
    <x v="748"/>
  </r>
  <r>
    <s v="USA"/>
    <x v="2"/>
    <d v="2005-04-27T00:00:00"/>
    <n v="11029"/>
    <x v="749"/>
  </r>
  <r>
    <s v="UK"/>
    <x v="8"/>
    <d v="2005-04-27T00:00:00"/>
    <n v="11030"/>
    <x v="750"/>
  </r>
  <r>
    <s v="UK"/>
    <x v="1"/>
    <d v="2005-04-24T00:00:00"/>
    <n v="11031"/>
    <x v="751"/>
  </r>
  <r>
    <s v="USA"/>
    <x v="7"/>
    <d v="2005-04-23T00:00:00"/>
    <n v="11032"/>
    <x v="752"/>
  </r>
  <r>
    <s v="UK"/>
    <x v="8"/>
    <d v="2005-04-23T00:00:00"/>
    <n v="11033"/>
    <x v="753"/>
  </r>
  <r>
    <s v="USA"/>
    <x v="6"/>
    <d v="2005-04-27T00:00:00"/>
    <n v="11034"/>
    <x v="754"/>
  </r>
  <r>
    <s v="USA"/>
    <x v="7"/>
    <d v="2005-04-24T00:00:00"/>
    <n v="11035"/>
    <x v="755"/>
  </r>
  <r>
    <s v="USA"/>
    <x v="6"/>
    <d v="2005-04-22T00:00:00"/>
    <n v="11036"/>
    <x v="756"/>
  </r>
  <r>
    <s v="UK"/>
    <x v="8"/>
    <d v="2005-04-27T00:00:00"/>
    <n v="11037"/>
    <x v="757"/>
  </r>
  <r>
    <s v="USA"/>
    <x v="5"/>
    <d v="2005-04-30T00:00:00"/>
    <n v="11038"/>
    <x v="758"/>
  </r>
  <r>
    <s v="USA"/>
    <x v="3"/>
    <d v="2005-04-28T00:00:00"/>
    <n v="11041"/>
    <x v="759"/>
  </r>
  <r>
    <s v="USA"/>
    <x v="7"/>
    <d v="2005-05-01T00:00:00"/>
    <n v="11042"/>
    <x v="760"/>
  </r>
  <r>
    <s v="UK"/>
    <x v="0"/>
    <d v="2005-04-29T00:00:00"/>
    <n v="11043"/>
    <x v="293"/>
  </r>
  <r>
    <s v="USA"/>
    <x v="2"/>
    <d v="2005-05-01T00:00:00"/>
    <n v="11044"/>
    <x v="761"/>
  </r>
  <r>
    <s v="USA"/>
    <x v="6"/>
    <d v="2005-04-24T00:00:00"/>
    <n v="11046"/>
    <x v="762"/>
  </r>
  <r>
    <s v="UK"/>
    <x v="8"/>
    <d v="2005-05-01T00:00:00"/>
    <n v="11047"/>
    <x v="763"/>
  </r>
  <r>
    <s v="UK"/>
    <x v="8"/>
    <d v="2005-04-30T00:00:00"/>
    <n v="11048"/>
    <x v="764"/>
  </r>
  <r>
    <s v="USA"/>
    <x v="3"/>
    <d v="2005-05-01T00:00:00"/>
    <n v="11052"/>
    <x v="765"/>
  </r>
  <r>
    <s v="USA"/>
    <x v="7"/>
    <d v="2005-04-29T00:00:00"/>
    <n v="11053"/>
    <x v="766"/>
  </r>
  <r>
    <s v="USA"/>
    <x v="6"/>
    <d v="2005-05-01T00:00:00"/>
    <n v="11056"/>
    <x v="767"/>
  </r>
  <r>
    <s v="USA"/>
    <x v="3"/>
    <d v="2005-05-01T00:00:00"/>
    <n v="11057"/>
    <x v="4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3" firstHeaderRow="1" firstDataRow="1" firstDataCol="1"/>
  <pivotFields count="5">
    <pivotField showAll="0"/>
    <pivotField axis="axisRow" showAll="0">
      <items count="10">
        <item x="0"/>
        <item x="6"/>
        <item x="5"/>
        <item x="4"/>
        <item x="7"/>
        <item x="8"/>
        <item x="3"/>
        <item x="2"/>
        <item x="1"/>
        <item t="default"/>
      </items>
    </pivotField>
    <pivotField numFmtId="14" showAll="0"/>
    <pivotField showAll="0"/>
    <pivotField numFmtId="164" showAll="0" sortType="descending">
      <items count="769">
        <item x="601"/>
        <item x="707"/>
        <item x="750"/>
        <item x="624"/>
        <item x="168"/>
        <item x="555"/>
        <item x="632"/>
        <item x="229"/>
        <item x="288"/>
        <item x="438"/>
        <item x="263"/>
        <item x="124"/>
        <item x="175"/>
        <item x="752"/>
        <item x="262"/>
        <item x="105"/>
        <item x="554"/>
        <item x="112"/>
        <item x="740"/>
        <item x="516"/>
        <item x="355"/>
        <item x="630"/>
        <item x="359"/>
        <item x="743"/>
        <item x="646"/>
        <item x="380"/>
        <item x="628"/>
        <item x="103"/>
        <item x="76"/>
        <item x="425"/>
        <item x="381"/>
        <item x="434"/>
        <item x="584"/>
        <item x="191"/>
        <item x="181"/>
        <item x="718"/>
        <item x="441"/>
        <item x="705"/>
        <item x="363"/>
        <item x="343"/>
        <item x="258"/>
        <item x="573"/>
        <item x="413"/>
        <item x="578"/>
        <item x="81"/>
        <item x="486"/>
        <item x="405"/>
        <item x="457"/>
        <item x="682"/>
        <item x="680"/>
        <item x="404"/>
        <item x="503"/>
        <item x="716"/>
        <item x="278"/>
        <item x="266"/>
        <item x="353"/>
        <item x="673"/>
        <item x="208"/>
        <item x="152"/>
        <item x="202"/>
        <item x="419"/>
        <item x="582"/>
        <item x="57"/>
        <item x="767"/>
        <item x="528"/>
        <item x="513"/>
        <item x="4"/>
        <item x="690"/>
        <item x="714"/>
        <item x="297"/>
        <item x="19"/>
        <item x="597"/>
        <item x="111"/>
        <item x="463"/>
        <item x="445"/>
        <item x="455"/>
        <item x="91"/>
        <item x="753"/>
        <item x="272"/>
        <item x="239"/>
        <item x="435"/>
        <item x="621"/>
        <item x="336"/>
        <item x="484"/>
        <item x="498"/>
        <item x="151"/>
        <item x="766"/>
        <item x="539"/>
        <item x="38"/>
        <item x="589"/>
        <item x="591"/>
        <item x="303"/>
        <item x="540"/>
        <item x="97"/>
        <item x="501"/>
        <item x="133"/>
        <item x="448"/>
        <item x="309"/>
        <item x="68"/>
        <item x="459"/>
        <item x="560"/>
        <item x="735"/>
        <item x="294"/>
        <item x="376"/>
        <item x="543"/>
        <item x="713"/>
        <item x="725"/>
        <item x="384"/>
        <item x="629"/>
        <item x="671"/>
        <item x="385"/>
        <item x="153"/>
        <item x="54"/>
        <item x="365"/>
        <item x="568"/>
        <item x="206"/>
        <item x="50"/>
        <item x="731"/>
        <item x="526"/>
        <item x="588"/>
        <item x="144"/>
        <item x="259"/>
        <item x="449"/>
        <item x="315"/>
        <item x="215"/>
        <item x="149"/>
        <item x="7"/>
        <item x="89"/>
        <item x="318"/>
        <item x="271"/>
        <item x="92"/>
        <item x="751"/>
        <item x="121"/>
        <item x="346"/>
        <item x="264"/>
        <item x="679"/>
        <item x="535"/>
        <item x="270"/>
        <item x="267"/>
        <item x="487"/>
        <item x="507"/>
        <item x="417"/>
        <item x="96"/>
        <item x="505"/>
        <item x="349"/>
        <item x="542"/>
        <item x="664"/>
        <item x="331"/>
        <item x="703"/>
        <item x="592"/>
        <item x="135"/>
        <item x="281"/>
        <item x="712"/>
        <item x="460"/>
        <item x="489"/>
        <item x="42"/>
        <item x="748"/>
        <item x="534"/>
        <item x="323"/>
        <item x="306"/>
        <item x="164"/>
        <item x="146"/>
        <item x="170"/>
        <item x="66"/>
        <item x="141"/>
        <item x="627"/>
        <item x="321"/>
        <item x="440"/>
        <item x="608"/>
        <item x="388"/>
        <item x="692"/>
        <item x="251"/>
        <item x="593"/>
        <item x="113"/>
        <item x="25"/>
        <item x="87"/>
        <item x="514"/>
        <item x="711"/>
        <item x="203"/>
        <item x="187"/>
        <item x="341"/>
        <item x="497"/>
        <item x="607"/>
        <item x="567"/>
        <item x="744"/>
        <item x="612"/>
        <item x="496"/>
        <item x="289"/>
        <item x="261"/>
        <item x="283"/>
        <item x="575"/>
        <item x="655"/>
        <item x="410"/>
        <item x="638"/>
        <item x="604"/>
        <item x="488"/>
        <item x="147"/>
        <item x="452"/>
        <item x="182"/>
        <item x="476"/>
        <item x="46"/>
        <item x="721"/>
        <item x="15"/>
        <item x="1"/>
        <item x="474"/>
        <item x="94"/>
        <item x="200"/>
        <item x="658"/>
        <item x="140"/>
        <item x="157"/>
        <item x="530"/>
        <item x="285"/>
        <item x="220"/>
        <item x="169"/>
        <item x="726"/>
        <item x="79"/>
        <item x="710"/>
        <item x="295"/>
        <item x="193"/>
        <item x="666"/>
        <item x="552"/>
        <item x="84"/>
        <item x="397"/>
        <item x="759"/>
        <item x="431"/>
        <item x="150"/>
        <item x="566"/>
        <item x="686"/>
        <item x="61"/>
        <item x="314"/>
        <item x="192"/>
        <item x="755"/>
        <item x="37"/>
        <item x="698"/>
        <item x="302"/>
        <item x="171"/>
        <item x="407"/>
        <item x="550"/>
        <item x="756"/>
        <item x="120"/>
        <item x="510"/>
        <item x="299"/>
        <item x="683"/>
        <item x="209"/>
        <item x="82"/>
        <item x="284"/>
        <item x="499"/>
        <item x="453"/>
        <item x="447"/>
        <item x="492"/>
        <item x="605"/>
        <item x="472"/>
        <item x="159"/>
        <item x="98"/>
        <item x="10"/>
        <item x="64"/>
        <item x="214"/>
        <item x="155"/>
        <item x="491"/>
        <item x="95"/>
        <item x="741"/>
        <item x="467"/>
        <item x="537"/>
        <item x="2"/>
        <item x="114"/>
        <item x="301"/>
        <item x="613"/>
        <item x="211"/>
        <item x="414"/>
        <item x="392"/>
        <item x="525"/>
        <item x="506"/>
        <item x="237"/>
        <item x="225"/>
        <item x="12"/>
        <item x="291"/>
        <item x="373"/>
        <item x="275"/>
        <item x="320"/>
        <item x="615"/>
        <item x="478"/>
        <item x="77"/>
        <item x="30"/>
        <item x="523"/>
        <item x="762"/>
        <item x="351"/>
        <item x="509"/>
        <item x="231"/>
        <item x="538"/>
        <item x="477"/>
        <item x="24"/>
        <item x="652"/>
        <item x="393"/>
        <item x="5"/>
        <item x="522"/>
        <item x="180"/>
        <item x="143"/>
        <item x="396"/>
        <item x="571"/>
        <item x="422"/>
        <item x="49"/>
        <item x="482"/>
        <item x="35"/>
        <item x="247"/>
        <item x="546"/>
        <item x="696"/>
        <item x="677"/>
        <item x="433"/>
        <item x="364"/>
        <item x="371"/>
        <item x="252"/>
        <item x="245"/>
        <item x="619"/>
        <item x="22"/>
        <item x="391"/>
        <item x="125"/>
        <item x="715"/>
        <item x="370"/>
        <item x="519"/>
        <item x="765"/>
        <item x="221"/>
        <item x="382"/>
        <item x="132"/>
        <item x="704"/>
        <item x="473"/>
        <item x="44"/>
        <item x="412"/>
        <item x="411"/>
        <item x="428"/>
        <item x="749"/>
        <item x="235"/>
        <item x="462"/>
        <item x="427"/>
        <item x="366"/>
        <item x="224"/>
        <item x="312"/>
        <item x="458"/>
        <item x="139"/>
        <item x="406"/>
        <item x="620"/>
        <item x="29"/>
        <item x="723"/>
        <item x="720"/>
        <item x="172"/>
        <item x="158"/>
        <item x="541"/>
        <item x="71"/>
        <item x="374"/>
        <item x="344"/>
        <item x="17"/>
        <item x="663"/>
        <item x="36"/>
        <item x="80"/>
        <item x="109"/>
        <item x="305"/>
        <item x="274"/>
        <item x="557"/>
        <item x="354"/>
        <item x="653"/>
        <item x="9"/>
        <item x="55"/>
        <item x="122"/>
        <item x="583"/>
        <item x="108"/>
        <item x="20"/>
        <item x="338"/>
        <item x="694"/>
        <item x="602"/>
        <item x="400"/>
        <item x="490"/>
        <item x="595"/>
        <item x="190"/>
        <item x="308"/>
        <item x="574"/>
        <item x="356"/>
        <item x="138"/>
        <item x="48"/>
        <item x="222"/>
        <item x="195"/>
        <item x="562"/>
        <item x="746"/>
        <item x="675"/>
        <item x="174"/>
        <item x="708"/>
        <item x="328"/>
        <item x="480"/>
        <item x="443"/>
        <item x="78"/>
        <item x="520"/>
        <item x="579"/>
        <item x="586"/>
        <item x="162"/>
        <item x="311"/>
        <item x="219"/>
        <item x="56"/>
        <item x="116"/>
        <item x="277"/>
        <item x="719"/>
        <item x="90"/>
        <item x="734"/>
        <item x="637"/>
        <item x="565"/>
        <item x="585"/>
        <item x="466"/>
        <item x="667"/>
        <item x="418"/>
        <item x="611"/>
        <item x="198"/>
        <item x="242"/>
        <item x="695"/>
        <item x="570"/>
        <item x="724"/>
        <item x="377"/>
        <item x="134"/>
        <item x="617"/>
        <item x="317"/>
        <item x="236"/>
        <item x="300"/>
        <item x="439"/>
        <item x="747"/>
        <item x="85"/>
        <item x="515"/>
        <item x="129"/>
        <item x="636"/>
        <item x="131"/>
        <item x="437"/>
        <item x="625"/>
        <item x="645"/>
        <item x="154"/>
        <item x="549"/>
        <item x="184"/>
        <item x="45"/>
        <item x="693"/>
        <item x="572"/>
        <item x="464"/>
        <item x="564"/>
        <item x="324"/>
        <item x="304"/>
        <item x="119"/>
        <item x="556"/>
        <item x="576"/>
        <item x="39"/>
        <item x="273"/>
        <item x="763"/>
        <item x="250"/>
        <item x="390"/>
        <item x="99"/>
        <item x="424"/>
        <item x="339"/>
        <item x="358"/>
        <item x="335"/>
        <item x="444"/>
        <item x="161"/>
        <item x="432"/>
        <item x="661"/>
        <item x="665"/>
        <item x="280"/>
        <item x="687"/>
        <item x="647"/>
        <item x="322"/>
        <item x="368"/>
        <item x="230"/>
        <item x="53"/>
        <item x="631"/>
        <item x="255"/>
        <item x="657"/>
        <item x="656"/>
        <item x="485"/>
        <item x="581"/>
        <item x="758"/>
        <item x="527"/>
        <item x="563"/>
        <item x="529"/>
        <item x="709"/>
        <item x="167"/>
        <item x="345"/>
        <item x="218"/>
        <item x="702"/>
        <item x="148"/>
        <item x="213"/>
        <item x="674"/>
        <item x="610"/>
        <item x="387"/>
        <item x="461"/>
        <item x="389"/>
        <item x="16"/>
        <item x="136"/>
        <item x="650"/>
        <item x="722"/>
        <item x="298"/>
        <item x="558"/>
        <item x="685"/>
        <item x="643"/>
        <item x="233"/>
        <item x="642"/>
        <item x="426"/>
        <item x="471"/>
        <item x="3"/>
        <item x="178"/>
        <item x="594"/>
        <item x="733"/>
        <item x="670"/>
        <item x="21"/>
        <item x="102"/>
        <item x="442"/>
        <item x="313"/>
        <item x="469"/>
        <item x="672"/>
        <item x="394"/>
        <item x="742"/>
        <item x="186"/>
        <item x="383"/>
        <item x="587"/>
        <item x="415"/>
        <item x="590"/>
        <item x="738"/>
        <item x="668"/>
        <item x="732"/>
        <item x="504"/>
        <item x="32"/>
        <item x="614"/>
        <item x="241"/>
        <item x="52"/>
        <item x="623"/>
        <item x="403"/>
        <item x="551"/>
        <item x="401"/>
        <item x="450"/>
        <item x="332"/>
        <item x="761"/>
        <item x="379"/>
        <item x="729"/>
        <item x="14"/>
        <item x="598"/>
        <item x="246"/>
        <item x="416"/>
        <item x="325"/>
        <item x="106"/>
        <item x="342"/>
        <item x="408"/>
        <item x="369"/>
        <item x="227"/>
        <item x="207"/>
        <item x="6"/>
        <item x="319"/>
        <item x="465"/>
        <item x="649"/>
        <item x="754"/>
        <item x="26"/>
        <item x="648"/>
        <item x="479"/>
        <item x="423"/>
        <item x="260"/>
        <item x="764"/>
        <item x="248"/>
        <item x="307"/>
        <item x="596"/>
        <item x="8"/>
        <item x="194"/>
        <item x="67"/>
        <item x="340"/>
        <item x="72"/>
        <item x="660"/>
        <item x="502"/>
        <item x="386"/>
        <item x="58"/>
        <item x="43"/>
        <item x="347"/>
        <item x="739"/>
        <item x="310"/>
        <item x="183"/>
        <item x="475"/>
        <item x="107"/>
        <item x="348"/>
        <item x="372"/>
        <item x="41"/>
        <item x="326"/>
        <item x="659"/>
        <item x="569"/>
        <item x="436"/>
        <item x="228"/>
        <item x="290"/>
        <item x="468"/>
        <item x="282"/>
        <item x="361"/>
        <item x="126"/>
        <item x="681"/>
        <item x="669"/>
        <item x="189"/>
        <item x="644"/>
        <item x="375"/>
        <item x="13"/>
        <item x="115"/>
        <item x="536"/>
        <item x="199"/>
        <item x="145"/>
        <item x="599"/>
        <item x="0"/>
        <item x="544"/>
        <item x="238"/>
        <item x="701"/>
        <item x="110"/>
        <item x="640"/>
        <item x="201"/>
        <item x="59"/>
        <item x="28"/>
        <item x="292"/>
        <item x="254"/>
        <item x="420"/>
        <item x="204"/>
        <item x="760"/>
        <item x="117"/>
        <item x="156"/>
        <item x="531"/>
        <item x="128"/>
        <item x="398"/>
        <item x="188"/>
        <item x="276"/>
        <item x="654"/>
        <item x="524"/>
        <item x="234"/>
        <item x="451"/>
        <item x="429"/>
        <item x="395"/>
        <item x="626"/>
        <item x="651"/>
        <item x="100"/>
        <item x="736"/>
        <item x="176"/>
        <item x="287"/>
        <item x="360"/>
        <item x="93"/>
        <item x="265"/>
        <item x="31"/>
        <item x="51"/>
        <item x="18"/>
        <item x="512"/>
        <item x="639"/>
        <item x="177"/>
        <item x="127"/>
        <item x="609"/>
        <item x="62"/>
        <item x="163"/>
        <item x="205"/>
        <item x="330"/>
        <item x="730"/>
        <item x="727"/>
        <item x="185"/>
        <item x="500"/>
        <item x="160"/>
        <item x="399"/>
        <item x="327"/>
        <item x="533"/>
        <item x="329"/>
        <item x="357"/>
        <item x="728"/>
        <item x="27"/>
        <item x="700"/>
        <item x="69"/>
        <item x="470"/>
        <item x="88"/>
        <item x="600"/>
        <item x="243"/>
        <item x="745"/>
        <item x="63"/>
        <item x="689"/>
        <item x="240"/>
        <item x="493"/>
        <item x="699"/>
        <item x="561"/>
        <item x="706"/>
        <item x="197"/>
        <item x="676"/>
        <item x="737"/>
        <item x="70"/>
        <item x="296"/>
        <item x="256"/>
        <item x="559"/>
        <item x="511"/>
        <item x="217"/>
        <item x="352"/>
        <item x="223"/>
        <item x="483"/>
        <item x="269"/>
        <item x="165"/>
        <item x="517"/>
        <item x="678"/>
        <item x="216"/>
        <item x="577"/>
        <item x="293"/>
        <item x="268"/>
        <item x="179"/>
        <item x="532"/>
        <item x="244"/>
        <item x="548"/>
        <item x="65"/>
        <item x="226"/>
        <item x="454"/>
        <item x="210"/>
        <item x="196"/>
        <item x="137"/>
        <item x="75"/>
        <item x="606"/>
        <item x="580"/>
        <item x="212"/>
        <item x="34"/>
        <item x="316"/>
        <item x="402"/>
        <item x="616"/>
        <item x="249"/>
        <item x="253"/>
        <item x="232"/>
        <item x="86"/>
        <item x="73"/>
        <item x="333"/>
        <item x="101"/>
        <item x="547"/>
        <item x="286"/>
        <item x="662"/>
        <item x="257"/>
        <item x="104"/>
        <item x="118"/>
        <item x="688"/>
        <item x="409"/>
        <item x="634"/>
        <item x="47"/>
        <item x="362"/>
        <item x="446"/>
        <item x="74"/>
        <item x="279"/>
        <item x="641"/>
        <item x="697"/>
        <item x="130"/>
        <item x="166"/>
        <item x="11"/>
        <item x="603"/>
        <item x="518"/>
        <item x="456"/>
        <item x="60"/>
        <item x="83"/>
        <item x="494"/>
        <item x="33"/>
        <item x="142"/>
        <item x="40"/>
        <item x="684"/>
        <item x="123"/>
        <item x="337"/>
        <item x="622"/>
        <item x="717"/>
        <item x="430"/>
        <item x="757"/>
        <item x="691"/>
        <item x="367"/>
        <item x="378"/>
        <item x="495"/>
        <item x="481"/>
        <item x="173"/>
        <item x="350"/>
        <item x="23"/>
        <item x="421"/>
        <item x="553"/>
        <item x="618"/>
        <item x="635"/>
        <item x="633"/>
        <item x="508"/>
        <item x="334"/>
        <item x="545"/>
        <item x="521"/>
        <item t="default"/>
      </items>
    </pivotField>
  </pivotFields>
  <rowFields count="1">
    <field x="1"/>
  </rowFields>
  <rowItems count="10">
    <i>
      <x/>
    </i>
    <i>
      <x v="1"/>
    </i>
    <i>
      <x v="2"/>
    </i>
    <i>
      <x v="3"/>
    </i>
    <i>
      <x v="4"/>
    </i>
    <i>
      <x v="5"/>
    </i>
    <i>
      <x v="6"/>
    </i>
    <i>
      <x v="7"/>
    </i>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data" displayName="data" ref="A1:C859" totalsRowShown="0">
  <autoFilter ref="A1:C859"/>
  <tableColumns count="3">
    <tableColumn id="1" name="Date" dataDxfId="1"/>
    <tableColumn id="2" name="Product"/>
    <tableColumn id="3" name="Sales"/>
  </tableColumns>
  <tableStyleInfo name="TableStyleMedium2" showFirstColumn="0" showLastColumn="0" showRowStripes="1" showColumnStripes="0"/>
</table>
</file>

<file path=xl/tables/table2.xml><?xml version="1.0" encoding="utf-8"?>
<table xmlns="http://schemas.openxmlformats.org/spreadsheetml/2006/main" id="2" name="categories" displayName="categories" ref="A1:B78" totalsRowShown="0">
  <autoFilter ref="A1:B78"/>
  <tableColumns count="2">
    <tableColumn id="1" name="Category"/>
    <tableColumn id="2" name="Product"/>
  </tableColumns>
  <tableStyleInfo name="TableStyleMedium7" showFirstColumn="0" showLastColumn="0" showRowStripes="1" showColumnStripes="0"/>
</table>
</file>

<file path=xl/tables/table3.xml><?xml version="1.0" encoding="utf-8"?>
<table xmlns="http://schemas.openxmlformats.org/spreadsheetml/2006/main" id="3" name="Table1" displayName="Table1" ref="A1:D11" totalsRowShown="0">
  <autoFilter ref="A1:D11"/>
  <tableColumns count="4">
    <tableColumn id="1" name="State"/>
    <tableColumn id="2" name="Color"/>
    <tableColumn id="3" name="Quantity"/>
    <tableColumn id="4" name="Price"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externalLinkPath" Target="file:///D:\DATA\vedas%20data\excel\MSExcel_Assignment_1.xls" TargetMode="External"/><Relationship Id="rId2" Type="http://schemas.openxmlformats.org/officeDocument/2006/relationships/externalLinkPath" Target="file:///D:\DATA\vedas%20data\excel\MSExcel_Assignment_1.xls" TargetMode="External"/><Relationship Id="rId1" Type="http://schemas.openxmlformats.org/officeDocument/2006/relationships/externalLinkPath" Target="file:///D:\DATA\vedas%20data\excel\MSExcel_Assignment_1.xls" TargetMode="Externa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6.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2.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A16" zoomScale="130" zoomScaleNormal="130" workbookViewId="0">
      <selection activeCell="L27" sqref="L27"/>
    </sheetView>
  </sheetViews>
  <sheetFormatPr defaultRowHeight="15"/>
  <sheetData>
    <row r="1" spans="1:10" ht="23.25">
      <c r="A1" s="361" t="s">
        <v>1274</v>
      </c>
    </row>
    <row r="3" spans="1:10">
      <c r="A3" s="411" t="s">
        <v>1701</v>
      </c>
      <c r="B3" s="411"/>
      <c r="C3" s="411"/>
      <c r="D3" s="411"/>
      <c r="E3" s="411"/>
      <c r="F3" s="411"/>
      <c r="G3" s="411"/>
      <c r="H3" s="411"/>
      <c r="I3" s="411"/>
      <c r="J3" s="411"/>
    </row>
    <row r="5" spans="1:10">
      <c r="A5" s="158"/>
      <c r="B5" s="158">
        <v>12</v>
      </c>
      <c r="C5" s="158">
        <v>13</v>
      </c>
      <c r="D5" s="158">
        <v>14</v>
      </c>
      <c r="E5" s="158">
        <v>15</v>
      </c>
      <c r="F5" s="158">
        <v>16</v>
      </c>
      <c r="G5" s="158">
        <v>17</v>
      </c>
      <c r="H5" s="158">
        <v>18</v>
      </c>
      <c r="I5" s="158">
        <v>19</v>
      </c>
      <c r="J5" s="158">
        <v>20</v>
      </c>
    </row>
    <row r="6" spans="1:10">
      <c r="A6" s="158">
        <v>12</v>
      </c>
      <c r="B6" s="6">
        <f>$A6*B$5</f>
        <v>144</v>
      </c>
      <c r="C6" s="6">
        <f t="shared" ref="C6:J6" si="0">$A6*C$5</f>
        <v>156</v>
      </c>
      <c r="D6" s="6">
        <f t="shared" si="0"/>
        <v>168</v>
      </c>
      <c r="E6" s="6">
        <f t="shared" si="0"/>
        <v>180</v>
      </c>
      <c r="F6" s="6">
        <f t="shared" si="0"/>
        <v>192</v>
      </c>
      <c r="G6" s="6">
        <f t="shared" si="0"/>
        <v>204</v>
      </c>
      <c r="H6" s="6">
        <f t="shared" si="0"/>
        <v>216</v>
      </c>
      <c r="I6" s="6">
        <f t="shared" si="0"/>
        <v>228</v>
      </c>
      <c r="J6" s="6">
        <f t="shared" si="0"/>
        <v>240</v>
      </c>
    </row>
    <row r="7" spans="1:10">
      <c r="A7" s="158">
        <v>13</v>
      </c>
      <c r="B7" s="6">
        <f t="shared" ref="B7:J14" si="1">$A7*B$5</f>
        <v>156</v>
      </c>
      <c r="C7" s="6">
        <f t="shared" si="1"/>
        <v>169</v>
      </c>
      <c r="D7" s="6">
        <f t="shared" si="1"/>
        <v>182</v>
      </c>
      <c r="E7" s="6">
        <f t="shared" si="1"/>
        <v>195</v>
      </c>
      <c r="F7" s="6">
        <f t="shared" si="1"/>
        <v>208</v>
      </c>
      <c r="G7" s="6">
        <f t="shared" si="1"/>
        <v>221</v>
      </c>
      <c r="H7" s="6">
        <f t="shared" si="1"/>
        <v>234</v>
      </c>
      <c r="I7" s="6">
        <f t="shared" si="1"/>
        <v>247</v>
      </c>
      <c r="J7" s="6">
        <f t="shared" si="1"/>
        <v>260</v>
      </c>
    </row>
    <row r="8" spans="1:10">
      <c r="A8" s="158">
        <v>14</v>
      </c>
      <c r="B8" s="6">
        <f t="shared" si="1"/>
        <v>168</v>
      </c>
      <c r="C8" s="6">
        <f t="shared" si="1"/>
        <v>182</v>
      </c>
      <c r="D8" s="6">
        <f t="shared" si="1"/>
        <v>196</v>
      </c>
      <c r="E8" s="6">
        <f t="shared" si="1"/>
        <v>210</v>
      </c>
      <c r="F8" s="6">
        <f t="shared" si="1"/>
        <v>224</v>
      </c>
      <c r="G8" s="6">
        <f t="shared" si="1"/>
        <v>238</v>
      </c>
      <c r="H8" s="6">
        <f t="shared" si="1"/>
        <v>252</v>
      </c>
      <c r="I8" s="6">
        <f t="shared" si="1"/>
        <v>266</v>
      </c>
      <c r="J8" s="6">
        <f t="shared" si="1"/>
        <v>280</v>
      </c>
    </row>
    <row r="9" spans="1:10">
      <c r="A9" s="158">
        <v>15</v>
      </c>
      <c r="B9" s="6">
        <f t="shared" si="1"/>
        <v>180</v>
      </c>
      <c r="C9" s="6">
        <f t="shared" si="1"/>
        <v>195</v>
      </c>
      <c r="D9" s="6">
        <f t="shared" si="1"/>
        <v>210</v>
      </c>
      <c r="E9" s="6">
        <f t="shared" si="1"/>
        <v>225</v>
      </c>
      <c r="F9" s="6">
        <f t="shared" si="1"/>
        <v>240</v>
      </c>
      <c r="G9" s="6">
        <f t="shared" si="1"/>
        <v>255</v>
      </c>
      <c r="H9" s="6">
        <f t="shared" si="1"/>
        <v>270</v>
      </c>
      <c r="I9" s="6">
        <f t="shared" si="1"/>
        <v>285</v>
      </c>
      <c r="J9" s="6">
        <f t="shared" si="1"/>
        <v>300</v>
      </c>
    </row>
    <row r="10" spans="1:10">
      <c r="A10" s="158">
        <v>16</v>
      </c>
      <c r="B10" s="6">
        <f t="shared" si="1"/>
        <v>192</v>
      </c>
      <c r="C10" s="6">
        <f t="shared" si="1"/>
        <v>208</v>
      </c>
      <c r="D10" s="6">
        <f t="shared" si="1"/>
        <v>224</v>
      </c>
      <c r="E10" s="6">
        <f t="shared" si="1"/>
        <v>240</v>
      </c>
      <c r="F10" s="6">
        <f t="shared" si="1"/>
        <v>256</v>
      </c>
      <c r="G10" s="6">
        <f t="shared" si="1"/>
        <v>272</v>
      </c>
      <c r="H10" s="6">
        <f t="shared" si="1"/>
        <v>288</v>
      </c>
      <c r="I10" s="6">
        <f t="shared" si="1"/>
        <v>304</v>
      </c>
      <c r="J10" s="6">
        <f t="shared" si="1"/>
        <v>320</v>
      </c>
    </row>
    <row r="11" spans="1:10">
      <c r="A11" s="158">
        <v>17</v>
      </c>
      <c r="B11" s="6">
        <f t="shared" si="1"/>
        <v>204</v>
      </c>
      <c r="C11" s="6">
        <f t="shared" si="1"/>
        <v>221</v>
      </c>
      <c r="D11" s="6">
        <f t="shared" si="1"/>
        <v>238</v>
      </c>
      <c r="E11" s="6">
        <f t="shared" si="1"/>
        <v>255</v>
      </c>
      <c r="F11" s="6">
        <f t="shared" si="1"/>
        <v>272</v>
      </c>
      <c r="G11" s="6">
        <f t="shared" si="1"/>
        <v>289</v>
      </c>
      <c r="H11" s="6">
        <f t="shared" si="1"/>
        <v>306</v>
      </c>
      <c r="I11" s="6">
        <f t="shared" si="1"/>
        <v>323</v>
      </c>
      <c r="J11" s="6">
        <f t="shared" si="1"/>
        <v>340</v>
      </c>
    </row>
    <row r="12" spans="1:10">
      <c r="A12" s="158">
        <v>18</v>
      </c>
      <c r="B12" s="6">
        <f t="shared" si="1"/>
        <v>216</v>
      </c>
      <c r="C12" s="6">
        <f t="shared" si="1"/>
        <v>234</v>
      </c>
      <c r="D12" s="6">
        <f t="shared" si="1"/>
        <v>252</v>
      </c>
      <c r="E12" s="6">
        <f t="shared" si="1"/>
        <v>270</v>
      </c>
      <c r="F12" s="6">
        <f t="shared" si="1"/>
        <v>288</v>
      </c>
      <c r="G12" s="6">
        <f t="shared" si="1"/>
        <v>306</v>
      </c>
      <c r="H12" s="6">
        <f t="shared" si="1"/>
        <v>324</v>
      </c>
      <c r="I12" s="6">
        <f t="shared" si="1"/>
        <v>342</v>
      </c>
      <c r="J12" s="6">
        <f t="shared" si="1"/>
        <v>360</v>
      </c>
    </row>
    <row r="13" spans="1:10">
      <c r="A13" s="158">
        <v>19</v>
      </c>
      <c r="B13" s="6">
        <f t="shared" si="1"/>
        <v>228</v>
      </c>
      <c r="C13" s="6">
        <f t="shared" si="1"/>
        <v>247</v>
      </c>
      <c r="D13" s="6">
        <f t="shared" si="1"/>
        <v>266</v>
      </c>
      <c r="E13" s="6">
        <f t="shared" si="1"/>
        <v>285</v>
      </c>
      <c r="F13" s="6">
        <f t="shared" si="1"/>
        <v>304</v>
      </c>
      <c r="G13" s="6">
        <f t="shared" si="1"/>
        <v>323</v>
      </c>
      <c r="H13" s="6">
        <f t="shared" si="1"/>
        <v>342</v>
      </c>
      <c r="I13" s="6">
        <f t="shared" si="1"/>
        <v>361</v>
      </c>
      <c r="J13" s="6">
        <f t="shared" si="1"/>
        <v>380</v>
      </c>
    </row>
    <row r="14" spans="1:10">
      <c r="A14" s="158">
        <v>20</v>
      </c>
      <c r="B14" s="6">
        <f t="shared" si="1"/>
        <v>240</v>
      </c>
      <c r="C14" s="6">
        <f t="shared" si="1"/>
        <v>260</v>
      </c>
      <c r="D14" s="6">
        <f t="shared" si="1"/>
        <v>280</v>
      </c>
      <c r="E14" s="6">
        <f t="shared" si="1"/>
        <v>300</v>
      </c>
      <c r="F14" s="6">
        <f t="shared" si="1"/>
        <v>320</v>
      </c>
      <c r="G14" s="6">
        <f t="shared" si="1"/>
        <v>340</v>
      </c>
      <c r="H14" s="6">
        <f t="shared" si="1"/>
        <v>360</v>
      </c>
      <c r="I14" s="6">
        <f t="shared" si="1"/>
        <v>380</v>
      </c>
      <c r="J14" s="6">
        <f t="shared" si="1"/>
        <v>400</v>
      </c>
    </row>
    <row r="17" spans="1:10" ht="23.25">
      <c r="A17" s="361" t="s">
        <v>1275</v>
      </c>
    </row>
    <row r="19" spans="1:10">
      <c r="A19" s="411" t="s">
        <v>1702</v>
      </c>
      <c r="B19" s="411"/>
      <c r="C19" s="411"/>
      <c r="D19" s="411"/>
      <c r="E19" s="411"/>
      <c r="F19" s="411"/>
      <c r="G19" s="411"/>
      <c r="H19" s="411"/>
      <c r="I19" s="411"/>
      <c r="J19" s="411"/>
    </row>
    <row r="21" spans="1:10">
      <c r="C21" s="412" t="s">
        <v>1292</v>
      </c>
      <c r="D21" s="412"/>
      <c r="E21" s="412"/>
      <c r="F21" s="412"/>
      <c r="G21" s="412"/>
      <c r="H21" s="412"/>
      <c r="I21" s="412"/>
      <c r="J21" s="412"/>
    </row>
    <row r="22" spans="1:10">
      <c r="A22" s="362" t="s">
        <v>1290</v>
      </c>
      <c r="B22" s="362">
        <v>5000</v>
      </c>
      <c r="C22" s="159">
        <v>12</v>
      </c>
      <c r="D22" s="159">
        <v>12.5</v>
      </c>
      <c r="E22" s="159">
        <v>13</v>
      </c>
      <c r="F22" s="159">
        <v>13.5</v>
      </c>
      <c r="G22" s="159">
        <v>14</v>
      </c>
      <c r="H22" s="159">
        <v>14.5</v>
      </c>
      <c r="I22" s="159">
        <v>15</v>
      </c>
      <c r="J22" s="159">
        <v>15.5</v>
      </c>
    </row>
    <row r="23" spans="1:10">
      <c r="A23" s="413" t="s">
        <v>1291</v>
      </c>
      <c r="B23" s="363">
        <v>12</v>
      </c>
      <c r="C23" s="6">
        <f>($B$22*$B23*C$22)/100</f>
        <v>7200</v>
      </c>
      <c r="D23" s="6">
        <f t="shared" ref="D23:J23" si="2">($B$22*$B23*D$22)/100</f>
        <v>7500</v>
      </c>
      <c r="E23" s="6">
        <f t="shared" si="2"/>
        <v>7800</v>
      </c>
      <c r="F23" s="6">
        <f t="shared" si="2"/>
        <v>8100</v>
      </c>
      <c r="G23" s="6">
        <f t="shared" si="2"/>
        <v>8400</v>
      </c>
      <c r="H23" s="6">
        <f t="shared" si="2"/>
        <v>8700</v>
      </c>
      <c r="I23" s="6">
        <f t="shared" si="2"/>
        <v>9000</v>
      </c>
      <c r="J23" s="6">
        <f t="shared" si="2"/>
        <v>9300</v>
      </c>
    </row>
    <row r="24" spans="1:10">
      <c r="A24" s="413"/>
      <c r="B24" s="363">
        <v>13</v>
      </c>
      <c r="C24" s="6">
        <f t="shared" ref="C24:J31" si="3">($B$22*$B24*C$22)/100</f>
        <v>7800</v>
      </c>
      <c r="D24" s="6">
        <f t="shared" si="3"/>
        <v>8125</v>
      </c>
      <c r="E24" s="6">
        <f t="shared" si="3"/>
        <v>8450</v>
      </c>
      <c r="F24" s="6">
        <f t="shared" si="3"/>
        <v>8775</v>
      </c>
      <c r="G24" s="6">
        <f t="shared" si="3"/>
        <v>9100</v>
      </c>
      <c r="H24" s="6">
        <f t="shared" si="3"/>
        <v>9425</v>
      </c>
      <c r="I24" s="6">
        <f t="shared" si="3"/>
        <v>9750</v>
      </c>
      <c r="J24" s="6">
        <f t="shared" si="3"/>
        <v>10075</v>
      </c>
    </row>
    <row r="25" spans="1:10">
      <c r="A25" s="413"/>
      <c r="B25" s="363">
        <v>14</v>
      </c>
      <c r="C25" s="6">
        <f t="shared" si="3"/>
        <v>8400</v>
      </c>
      <c r="D25" s="6">
        <f t="shared" si="3"/>
        <v>8750</v>
      </c>
      <c r="E25" s="6">
        <f t="shared" si="3"/>
        <v>9100</v>
      </c>
      <c r="F25" s="6">
        <f t="shared" si="3"/>
        <v>9450</v>
      </c>
      <c r="G25" s="6">
        <f t="shared" si="3"/>
        <v>9800</v>
      </c>
      <c r="H25" s="6">
        <f t="shared" si="3"/>
        <v>10150</v>
      </c>
      <c r="I25" s="6">
        <f t="shared" si="3"/>
        <v>10500</v>
      </c>
      <c r="J25" s="6">
        <f t="shared" si="3"/>
        <v>10850</v>
      </c>
    </row>
    <row r="26" spans="1:10">
      <c r="A26" s="413"/>
      <c r="B26" s="363">
        <v>15</v>
      </c>
      <c r="C26" s="6">
        <f t="shared" si="3"/>
        <v>9000</v>
      </c>
      <c r="D26" s="6">
        <f t="shared" si="3"/>
        <v>9375</v>
      </c>
      <c r="E26" s="6">
        <f t="shared" si="3"/>
        <v>9750</v>
      </c>
      <c r="F26" s="6">
        <f t="shared" si="3"/>
        <v>10125</v>
      </c>
      <c r="G26" s="6">
        <f t="shared" si="3"/>
        <v>10500</v>
      </c>
      <c r="H26" s="6">
        <f t="shared" si="3"/>
        <v>10875</v>
      </c>
      <c r="I26" s="6">
        <f t="shared" si="3"/>
        <v>11250</v>
      </c>
      <c r="J26" s="6">
        <f t="shared" si="3"/>
        <v>11625</v>
      </c>
    </row>
    <row r="27" spans="1:10">
      <c r="A27" s="413"/>
      <c r="B27" s="363">
        <v>16</v>
      </c>
      <c r="C27" s="6">
        <f t="shared" si="3"/>
        <v>9600</v>
      </c>
      <c r="D27" s="6">
        <f t="shared" si="3"/>
        <v>10000</v>
      </c>
      <c r="E27" s="6">
        <f t="shared" si="3"/>
        <v>10400</v>
      </c>
      <c r="F27" s="6">
        <f t="shared" si="3"/>
        <v>10800</v>
      </c>
      <c r="G27" s="6">
        <f t="shared" si="3"/>
        <v>11200</v>
      </c>
      <c r="H27" s="6">
        <f t="shared" si="3"/>
        <v>11600</v>
      </c>
      <c r="I27" s="6">
        <f t="shared" si="3"/>
        <v>12000</v>
      </c>
      <c r="J27" s="6">
        <f t="shared" si="3"/>
        <v>12400</v>
      </c>
    </row>
    <row r="28" spans="1:10">
      <c r="A28" s="413"/>
      <c r="B28" s="363">
        <v>17</v>
      </c>
      <c r="C28" s="6">
        <f t="shared" si="3"/>
        <v>10200</v>
      </c>
      <c r="D28" s="6">
        <f t="shared" si="3"/>
        <v>10625</v>
      </c>
      <c r="E28" s="6">
        <f t="shared" si="3"/>
        <v>11050</v>
      </c>
      <c r="F28" s="6">
        <f t="shared" si="3"/>
        <v>11475</v>
      </c>
      <c r="G28" s="6">
        <f t="shared" si="3"/>
        <v>11900</v>
      </c>
      <c r="H28" s="6">
        <f t="shared" si="3"/>
        <v>12325</v>
      </c>
      <c r="I28" s="6">
        <f t="shared" si="3"/>
        <v>12750</v>
      </c>
      <c r="J28" s="6">
        <f t="shared" si="3"/>
        <v>13175</v>
      </c>
    </row>
    <row r="29" spans="1:10">
      <c r="A29" s="413"/>
      <c r="B29" s="363">
        <v>18</v>
      </c>
      <c r="C29" s="6">
        <f t="shared" si="3"/>
        <v>10800</v>
      </c>
      <c r="D29" s="6">
        <f t="shared" si="3"/>
        <v>11250</v>
      </c>
      <c r="E29" s="6">
        <f t="shared" si="3"/>
        <v>11700</v>
      </c>
      <c r="F29" s="6">
        <f t="shared" si="3"/>
        <v>12150</v>
      </c>
      <c r="G29" s="6">
        <f t="shared" si="3"/>
        <v>12600</v>
      </c>
      <c r="H29" s="6">
        <f t="shared" si="3"/>
        <v>13050</v>
      </c>
      <c r="I29" s="6">
        <f t="shared" si="3"/>
        <v>13500</v>
      </c>
      <c r="J29" s="6">
        <f t="shared" si="3"/>
        <v>13950</v>
      </c>
    </row>
    <row r="30" spans="1:10">
      <c r="A30" s="413"/>
      <c r="B30" s="363">
        <v>19</v>
      </c>
      <c r="C30" s="6">
        <f t="shared" si="3"/>
        <v>11400</v>
      </c>
      <c r="D30" s="6">
        <f t="shared" si="3"/>
        <v>11875</v>
      </c>
      <c r="E30" s="6">
        <f t="shared" si="3"/>
        <v>12350</v>
      </c>
      <c r="F30" s="6">
        <f t="shared" si="3"/>
        <v>12825</v>
      </c>
      <c r="G30" s="6">
        <f t="shared" si="3"/>
        <v>13300</v>
      </c>
      <c r="H30" s="6">
        <f t="shared" si="3"/>
        <v>13775</v>
      </c>
      <c r="I30" s="6">
        <f t="shared" si="3"/>
        <v>14250</v>
      </c>
      <c r="J30" s="6">
        <f t="shared" si="3"/>
        <v>14725</v>
      </c>
    </row>
    <row r="31" spans="1:10">
      <c r="A31" s="413"/>
      <c r="B31" s="363">
        <v>20</v>
      </c>
      <c r="C31" s="6">
        <f t="shared" si="3"/>
        <v>12000</v>
      </c>
      <c r="D31" s="6">
        <f t="shared" si="3"/>
        <v>12500</v>
      </c>
      <c r="E31" s="6">
        <f t="shared" si="3"/>
        <v>13000</v>
      </c>
      <c r="F31" s="6">
        <f t="shared" si="3"/>
        <v>13500</v>
      </c>
      <c r="G31" s="6">
        <f t="shared" si="3"/>
        <v>14000</v>
      </c>
      <c r="H31" s="6">
        <f t="shared" si="3"/>
        <v>14500</v>
      </c>
      <c r="I31" s="6">
        <f t="shared" si="3"/>
        <v>15000</v>
      </c>
      <c r="J31" s="6">
        <f t="shared" si="3"/>
        <v>15500</v>
      </c>
    </row>
  </sheetData>
  <mergeCells count="4">
    <mergeCell ref="A3:J3"/>
    <mergeCell ref="A19:J19"/>
    <mergeCell ref="C21:J21"/>
    <mergeCell ref="A23:A3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800"/>
  <sheetViews>
    <sheetView showFormulas="1" zoomScale="145" zoomScaleNormal="145" workbookViewId="0">
      <pane ySplit="1" topLeftCell="A2" activePane="bottomLeft" state="frozen"/>
      <selection pane="bottomLeft" activeCell="F4" sqref="F4"/>
    </sheetView>
  </sheetViews>
  <sheetFormatPr defaultColWidth="8" defaultRowHeight="10.5"/>
  <cols>
    <col min="1" max="1" width="7.42578125" style="81" bestFit="1" customWidth="1"/>
    <col min="2" max="2" width="10.7109375" style="81" bestFit="1" customWidth="1"/>
    <col min="3" max="3" width="9.7109375" style="81" bestFit="1" customWidth="1"/>
    <col min="4" max="4" width="7.42578125" style="81" bestFit="1" customWidth="1"/>
    <col min="5" max="5" width="12.28515625" style="81" bestFit="1" customWidth="1"/>
    <col min="6" max="6" width="14.7109375" style="81" customWidth="1"/>
    <col min="7" max="16384" width="8" style="81"/>
  </cols>
  <sheetData>
    <row r="1" spans="1:5">
      <c r="A1" s="79" t="s">
        <v>418</v>
      </c>
      <c r="B1" s="79" t="s">
        <v>419</v>
      </c>
      <c r="C1" s="79" t="s">
        <v>420</v>
      </c>
      <c r="D1" s="80" t="s">
        <v>421</v>
      </c>
      <c r="E1" s="79" t="s">
        <v>422</v>
      </c>
    </row>
    <row r="2" spans="1:5">
      <c r="A2" s="82" t="s">
        <v>423</v>
      </c>
      <c r="B2" s="82" t="s">
        <v>424</v>
      </c>
      <c r="C2" s="83">
        <v>37818</v>
      </c>
      <c r="D2" s="82">
        <v>10248</v>
      </c>
      <c r="E2" s="84">
        <v>440</v>
      </c>
    </row>
    <row r="3" spans="1:5">
      <c r="A3" s="82" t="s">
        <v>423</v>
      </c>
      <c r="B3" s="82" t="s">
        <v>425</v>
      </c>
      <c r="C3" s="83">
        <v>37812</v>
      </c>
      <c r="D3" s="82">
        <v>10249</v>
      </c>
      <c r="E3" s="84">
        <v>1863.4</v>
      </c>
    </row>
    <row r="4" spans="1:5">
      <c r="A4" s="82" t="s">
        <v>426</v>
      </c>
      <c r="B4" s="82" t="s">
        <v>427</v>
      </c>
      <c r="C4" s="83">
        <v>37814</v>
      </c>
      <c r="D4" s="82">
        <v>10250</v>
      </c>
      <c r="E4" s="84">
        <v>1552.6</v>
      </c>
    </row>
    <row r="5" spans="1:5">
      <c r="A5" s="82" t="s">
        <v>426</v>
      </c>
      <c r="B5" s="82" t="s">
        <v>428</v>
      </c>
      <c r="C5" s="83">
        <v>37817</v>
      </c>
      <c r="D5" s="82">
        <v>10251</v>
      </c>
      <c r="E5" s="84">
        <v>654.05999999999995</v>
      </c>
    </row>
    <row r="6" spans="1:5">
      <c r="A6" s="82" t="s">
        <v>426</v>
      </c>
      <c r="B6" s="82" t="s">
        <v>427</v>
      </c>
      <c r="C6" s="83">
        <v>37813</v>
      </c>
      <c r="D6" s="82">
        <v>10252</v>
      </c>
      <c r="E6" s="84">
        <v>3597.9</v>
      </c>
    </row>
    <row r="7" spans="1:5">
      <c r="A7" s="82" t="s">
        <v>426</v>
      </c>
      <c r="B7" s="82" t="s">
        <v>428</v>
      </c>
      <c r="C7" s="83">
        <v>37818</v>
      </c>
      <c r="D7" s="82">
        <v>10253</v>
      </c>
      <c r="E7" s="84">
        <v>1444.8</v>
      </c>
    </row>
    <row r="8" spans="1:5">
      <c r="A8" s="82" t="s">
        <v>423</v>
      </c>
      <c r="B8" s="82" t="s">
        <v>424</v>
      </c>
      <c r="C8" s="83">
        <v>37825</v>
      </c>
      <c r="D8" s="82">
        <v>10254</v>
      </c>
      <c r="E8" s="84">
        <v>556.62</v>
      </c>
    </row>
    <row r="9" spans="1:5">
      <c r="A9" s="82" t="s">
        <v>423</v>
      </c>
      <c r="B9" s="82" t="s">
        <v>429</v>
      </c>
      <c r="C9" s="83">
        <v>37817</v>
      </c>
      <c r="D9" s="82">
        <v>10255</v>
      </c>
      <c r="E9" s="84">
        <v>2490.5</v>
      </c>
    </row>
    <row r="10" spans="1:5">
      <c r="A10" s="82" t="s">
        <v>426</v>
      </c>
      <c r="B10" s="82" t="s">
        <v>428</v>
      </c>
      <c r="C10" s="83">
        <v>37819</v>
      </c>
      <c r="D10" s="82">
        <v>10256</v>
      </c>
      <c r="E10" s="84">
        <v>517.79999999999995</v>
      </c>
    </row>
    <row r="11" spans="1:5">
      <c r="A11" s="82" t="s">
        <v>426</v>
      </c>
      <c r="B11" s="82" t="s">
        <v>427</v>
      </c>
      <c r="C11" s="83">
        <v>37824</v>
      </c>
      <c r="D11" s="82">
        <v>10257</v>
      </c>
      <c r="E11" s="84">
        <v>1119.9000000000001</v>
      </c>
    </row>
    <row r="12" spans="1:5">
      <c r="A12" s="82" t="s">
        <v>426</v>
      </c>
      <c r="B12" s="82" t="s">
        <v>430</v>
      </c>
      <c r="C12" s="83">
        <v>37825</v>
      </c>
      <c r="D12" s="82">
        <v>10258</v>
      </c>
      <c r="E12" s="84">
        <v>1614.88</v>
      </c>
    </row>
    <row r="13" spans="1:5">
      <c r="A13" s="82" t="s">
        <v>426</v>
      </c>
      <c r="B13" s="82" t="s">
        <v>427</v>
      </c>
      <c r="C13" s="83">
        <v>37827</v>
      </c>
      <c r="D13" s="82">
        <v>10259</v>
      </c>
      <c r="E13" s="84">
        <v>100.8</v>
      </c>
    </row>
    <row r="14" spans="1:5">
      <c r="A14" s="82" t="s">
        <v>426</v>
      </c>
      <c r="B14" s="82" t="s">
        <v>427</v>
      </c>
      <c r="C14" s="83">
        <v>37831</v>
      </c>
      <c r="D14" s="82">
        <v>10260</v>
      </c>
      <c r="E14" s="84">
        <v>1504.65</v>
      </c>
    </row>
    <row r="15" spans="1:5">
      <c r="A15" s="82" t="s">
        <v>426</v>
      </c>
      <c r="B15" s="82" t="s">
        <v>427</v>
      </c>
      <c r="C15" s="83">
        <v>37832</v>
      </c>
      <c r="D15" s="82">
        <v>10261</v>
      </c>
      <c r="E15" s="84">
        <v>448</v>
      </c>
    </row>
    <row r="16" spans="1:5">
      <c r="A16" s="82" t="s">
        <v>426</v>
      </c>
      <c r="B16" s="82" t="s">
        <v>431</v>
      </c>
      <c r="C16" s="83">
        <v>37827</v>
      </c>
      <c r="D16" s="82">
        <v>10262</v>
      </c>
      <c r="E16" s="84">
        <v>584</v>
      </c>
    </row>
    <row r="17" spans="1:5">
      <c r="A17" s="82" t="s">
        <v>423</v>
      </c>
      <c r="B17" s="82" t="s">
        <v>429</v>
      </c>
      <c r="C17" s="83">
        <v>37833</v>
      </c>
      <c r="D17" s="82">
        <v>10263</v>
      </c>
      <c r="E17" s="84">
        <v>1873.8</v>
      </c>
    </row>
    <row r="18" spans="1:5">
      <c r="A18" s="82" t="s">
        <v>423</v>
      </c>
      <c r="B18" s="82" t="s">
        <v>425</v>
      </c>
      <c r="C18" s="83">
        <v>37856</v>
      </c>
      <c r="D18" s="82">
        <v>10264</v>
      </c>
      <c r="E18" s="84">
        <v>695.62</v>
      </c>
    </row>
    <row r="19" spans="1:5">
      <c r="A19" s="82" t="s">
        <v>426</v>
      </c>
      <c r="B19" s="82" t="s">
        <v>432</v>
      </c>
      <c r="C19" s="83">
        <v>37845</v>
      </c>
      <c r="D19" s="82">
        <v>10265</v>
      </c>
      <c r="E19" s="84">
        <v>1176</v>
      </c>
    </row>
    <row r="20" spans="1:5">
      <c r="A20" s="82" t="s">
        <v>426</v>
      </c>
      <c r="B20" s="82" t="s">
        <v>428</v>
      </c>
      <c r="C20" s="83">
        <v>37833</v>
      </c>
      <c r="D20" s="82">
        <v>10266</v>
      </c>
      <c r="E20" s="84">
        <v>346.56</v>
      </c>
    </row>
    <row r="21" spans="1:5">
      <c r="A21" s="82" t="s">
        <v>426</v>
      </c>
      <c r="B21" s="82" t="s">
        <v>427</v>
      </c>
      <c r="C21" s="83">
        <v>37839</v>
      </c>
      <c r="D21" s="82">
        <v>10267</v>
      </c>
      <c r="E21" s="84">
        <v>3536.6</v>
      </c>
    </row>
    <row r="22" spans="1:5">
      <c r="A22" s="82" t="s">
        <v>426</v>
      </c>
      <c r="B22" s="82" t="s">
        <v>431</v>
      </c>
      <c r="C22" s="83">
        <v>37835</v>
      </c>
      <c r="D22" s="82">
        <v>10268</v>
      </c>
      <c r="E22" s="84">
        <v>1101.2</v>
      </c>
    </row>
    <row r="23" spans="1:5">
      <c r="A23" s="82" t="s">
        <v>423</v>
      </c>
      <c r="B23" s="82" t="s">
        <v>424</v>
      </c>
      <c r="C23" s="83">
        <v>37842</v>
      </c>
      <c r="D23" s="82">
        <v>10269</v>
      </c>
      <c r="E23" s="84">
        <v>642.20000000000005</v>
      </c>
    </row>
    <row r="24" spans="1:5">
      <c r="A24" s="82" t="s">
        <v>426</v>
      </c>
      <c r="B24" s="82" t="s">
        <v>430</v>
      </c>
      <c r="C24" s="83">
        <v>37835</v>
      </c>
      <c r="D24" s="82">
        <v>10270</v>
      </c>
      <c r="E24" s="84">
        <v>1376</v>
      </c>
    </row>
    <row r="25" spans="1:5">
      <c r="A25" s="82" t="s">
        <v>423</v>
      </c>
      <c r="B25" s="82" t="s">
        <v>425</v>
      </c>
      <c r="C25" s="83">
        <v>37863</v>
      </c>
      <c r="D25" s="82">
        <v>10271</v>
      </c>
      <c r="E25" s="84">
        <v>48</v>
      </c>
    </row>
    <row r="26" spans="1:5">
      <c r="A26" s="82" t="s">
        <v>423</v>
      </c>
      <c r="B26" s="82" t="s">
        <v>425</v>
      </c>
      <c r="C26" s="83">
        <v>37839</v>
      </c>
      <c r="D26" s="82">
        <v>10272</v>
      </c>
      <c r="E26" s="84">
        <v>1456</v>
      </c>
    </row>
    <row r="27" spans="1:5">
      <c r="A27" s="82" t="s">
        <v>426</v>
      </c>
      <c r="B27" s="82" t="s">
        <v>428</v>
      </c>
      <c r="C27" s="83">
        <v>37845</v>
      </c>
      <c r="D27" s="82">
        <v>10273</v>
      </c>
      <c r="E27" s="84">
        <v>2037.28</v>
      </c>
    </row>
    <row r="28" spans="1:5">
      <c r="A28" s="82" t="s">
        <v>423</v>
      </c>
      <c r="B28" s="82" t="s">
        <v>425</v>
      </c>
      <c r="C28" s="83">
        <v>37849</v>
      </c>
      <c r="D28" s="82">
        <v>10274</v>
      </c>
      <c r="E28" s="84">
        <v>538.6</v>
      </c>
    </row>
    <row r="29" spans="1:5">
      <c r="A29" s="82" t="s">
        <v>426</v>
      </c>
      <c r="B29" s="82" t="s">
        <v>430</v>
      </c>
      <c r="C29" s="83">
        <v>37842</v>
      </c>
      <c r="D29" s="82">
        <v>10275</v>
      </c>
      <c r="E29" s="84">
        <v>291.83999999999997</v>
      </c>
    </row>
    <row r="30" spans="1:5">
      <c r="A30" s="82" t="s">
        <v>426</v>
      </c>
      <c r="B30" s="82" t="s">
        <v>431</v>
      </c>
      <c r="C30" s="83">
        <v>37847</v>
      </c>
      <c r="D30" s="82">
        <v>10276</v>
      </c>
      <c r="E30" s="84">
        <v>420</v>
      </c>
    </row>
    <row r="31" spans="1:5">
      <c r="A31" s="82" t="s">
        <v>426</v>
      </c>
      <c r="B31" s="82" t="s">
        <v>432</v>
      </c>
      <c r="C31" s="83">
        <v>37846</v>
      </c>
      <c r="D31" s="82">
        <v>10277</v>
      </c>
      <c r="E31" s="84">
        <v>1200.8</v>
      </c>
    </row>
    <row r="32" spans="1:5">
      <c r="A32" s="82" t="s">
        <v>426</v>
      </c>
      <c r="B32" s="82" t="s">
        <v>431</v>
      </c>
      <c r="C32" s="83">
        <v>37849</v>
      </c>
      <c r="D32" s="82">
        <v>10278</v>
      </c>
      <c r="E32" s="84">
        <v>1488.8</v>
      </c>
    </row>
    <row r="33" spans="1:5">
      <c r="A33" s="82" t="s">
        <v>426</v>
      </c>
      <c r="B33" s="82" t="s">
        <v>431</v>
      </c>
      <c r="C33" s="83">
        <v>37849</v>
      </c>
      <c r="D33" s="82">
        <v>10279</v>
      </c>
      <c r="E33" s="84">
        <v>351</v>
      </c>
    </row>
    <row r="34" spans="1:5">
      <c r="A34" s="82" t="s">
        <v>426</v>
      </c>
      <c r="B34" s="82" t="s">
        <v>432</v>
      </c>
      <c r="C34" s="83">
        <v>37876</v>
      </c>
      <c r="D34" s="82">
        <v>10280</v>
      </c>
      <c r="E34" s="84">
        <v>613.20000000000005</v>
      </c>
    </row>
    <row r="35" spans="1:5">
      <c r="A35" s="82" t="s">
        <v>426</v>
      </c>
      <c r="B35" s="82" t="s">
        <v>427</v>
      </c>
      <c r="C35" s="83">
        <v>37854</v>
      </c>
      <c r="D35" s="82">
        <v>10281</v>
      </c>
      <c r="E35" s="84">
        <v>86.5</v>
      </c>
    </row>
    <row r="36" spans="1:5">
      <c r="A36" s="82" t="s">
        <v>426</v>
      </c>
      <c r="B36" s="82" t="s">
        <v>427</v>
      </c>
      <c r="C36" s="83">
        <v>37854</v>
      </c>
      <c r="D36" s="82">
        <v>10282</v>
      </c>
      <c r="E36" s="84">
        <v>155.4</v>
      </c>
    </row>
    <row r="37" spans="1:5">
      <c r="A37" s="82" t="s">
        <v>426</v>
      </c>
      <c r="B37" s="82" t="s">
        <v>428</v>
      </c>
      <c r="C37" s="83">
        <v>37856</v>
      </c>
      <c r="D37" s="82">
        <v>10283</v>
      </c>
      <c r="E37" s="84">
        <v>1414.8</v>
      </c>
    </row>
    <row r="38" spans="1:5">
      <c r="A38" s="82" t="s">
        <v>426</v>
      </c>
      <c r="B38" s="82" t="s">
        <v>427</v>
      </c>
      <c r="C38" s="83">
        <v>37860</v>
      </c>
      <c r="D38" s="82">
        <v>10284</v>
      </c>
      <c r="E38" s="84">
        <v>1170.3699999999999</v>
      </c>
    </row>
    <row r="39" spans="1:5">
      <c r="A39" s="82" t="s">
        <v>426</v>
      </c>
      <c r="B39" s="82" t="s">
        <v>430</v>
      </c>
      <c r="C39" s="83">
        <v>37859</v>
      </c>
      <c r="D39" s="82">
        <v>10285</v>
      </c>
      <c r="E39" s="84">
        <v>1743.36</v>
      </c>
    </row>
    <row r="40" spans="1:5">
      <c r="A40" s="82" t="s">
        <v>426</v>
      </c>
      <c r="B40" s="82" t="s">
        <v>431</v>
      </c>
      <c r="C40" s="83">
        <v>37863</v>
      </c>
      <c r="D40" s="82">
        <v>10286</v>
      </c>
      <c r="E40" s="84">
        <v>3016</v>
      </c>
    </row>
    <row r="41" spans="1:5">
      <c r="A41" s="82" t="s">
        <v>426</v>
      </c>
      <c r="B41" s="82" t="s">
        <v>431</v>
      </c>
      <c r="C41" s="83">
        <v>37861</v>
      </c>
      <c r="D41" s="82">
        <v>10287</v>
      </c>
      <c r="E41" s="84">
        <v>819</v>
      </c>
    </row>
    <row r="42" spans="1:5">
      <c r="A42" s="82" t="s">
        <v>426</v>
      </c>
      <c r="B42" s="82" t="s">
        <v>427</v>
      </c>
      <c r="C42" s="83">
        <v>37867</v>
      </c>
      <c r="D42" s="82">
        <v>10288</v>
      </c>
      <c r="E42" s="84">
        <v>80.099999999999994</v>
      </c>
    </row>
    <row r="43" spans="1:5">
      <c r="A43" s="82" t="s">
        <v>423</v>
      </c>
      <c r="B43" s="82" t="s">
        <v>433</v>
      </c>
      <c r="C43" s="83">
        <v>37861</v>
      </c>
      <c r="D43" s="82">
        <v>10289</v>
      </c>
      <c r="E43" s="84">
        <v>479.4</v>
      </c>
    </row>
    <row r="44" spans="1:5">
      <c r="A44" s="82" t="s">
        <v>426</v>
      </c>
      <c r="B44" s="82" t="s">
        <v>431</v>
      </c>
      <c r="C44" s="83">
        <v>37867</v>
      </c>
      <c r="D44" s="82">
        <v>10290</v>
      </c>
      <c r="E44" s="84">
        <v>2169</v>
      </c>
    </row>
    <row r="45" spans="1:5">
      <c r="A45" s="82" t="s">
        <v>423</v>
      </c>
      <c r="B45" s="82" t="s">
        <v>425</v>
      </c>
      <c r="C45" s="83">
        <v>37868</v>
      </c>
      <c r="D45" s="82">
        <v>10291</v>
      </c>
      <c r="E45" s="84">
        <v>497.52</v>
      </c>
    </row>
    <row r="46" spans="1:5">
      <c r="A46" s="82" t="s">
        <v>426</v>
      </c>
      <c r="B46" s="82" t="s">
        <v>430</v>
      </c>
      <c r="C46" s="83">
        <v>37866</v>
      </c>
      <c r="D46" s="82">
        <v>10292</v>
      </c>
      <c r="E46" s="84">
        <v>1296</v>
      </c>
    </row>
    <row r="47" spans="1:5">
      <c r="A47" s="82" t="s">
        <v>426</v>
      </c>
      <c r="B47" s="82" t="s">
        <v>430</v>
      </c>
      <c r="C47" s="83">
        <v>37875</v>
      </c>
      <c r="D47" s="82">
        <v>10293</v>
      </c>
      <c r="E47" s="84">
        <v>848.7</v>
      </c>
    </row>
    <row r="48" spans="1:5">
      <c r="A48" s="82" t="s">
        <v>426</v>
      </c>
      <c r="B48" s="82" t="s">
        <v>427</v>
      </c>
      <c r="C48" s="83">
        <v>37869</v>
      </c>
      <c r="D48" s="82">
        <v>10294</v>
      </c>
      <c r="E48" s="84">
        <v>1887.6</v>
      </c>
    </row>
    <row r="49" spans="1:5">
      <c r="A49" s="82" t="s">
        <v>426</v>
      </c>
      <c r="B49" s="82" t="s">
        <v>432</v>
      </c>
      <c r="C49" s="83">
        <v>37874</v>
      </c>
      <c r="D49" s="82">
        <v>10295</v>
      </c>
      <c r="E49" s="84">
        <v>121.6</v>
      </c>
    </row>
    <row r="50" spans="1:5">
      <c r="A50" s="82" t="s">
        <v>423</v>
      </c>
      <c r="B50" s="82" t="s">
        <v>425</v>
      </c>
      <c r="C50" s="83">
        <v>37875</v>
      </c>
      <c r="D50" s="82">
        <v>10296</v>
      </c>
      <c r="E50" s="84">
        <v>1050.5999999999999</v>
      </c>
    </row>
    <row r="51" spans="1:5">
      <c r="A51" s="82" t="s">
        <v>423</v>
      </c>
      <c r="B51" s="82" t="s">
        <v>424</v>
      </c>
      <c r="C51" s="83">
        <v>37874</v>
      </c>
      <c r="D51" s="82">
        <v>10297</v>
      </c>
      <c r="E51" s="84">
        <v>1420</v>
      </c>
    </row>
    <row r="52" spans="1:5">
      <c r="A52" s="82" t="s">
        <v>423</v>
      </c>
      <c r="B52" s="82" t="s">
        <v>425</v>
      </c>
      <c r="C52" s="83">
        <v>37875</v>
      </c>
      <c r="D52" s="82">
        <v>10298</v>
      </c>
      <c r="E52" s="84">
        <v>2645</v>
      </c>
    </row>
    <row r="53" spans="1:5">
      <c r="A53" s="82" t="s">
        <v>426</v>
      </c>
      <c r="B53" s="82" t="s">
        <v>427</v>
      </c>
      <c r="C53" s="83">
        <v>37877</v>
      </c>
      <c r="D53" s="82">
        <v>10299</v>
      </c>
      <c r="E53" s="84">
        <v>349.5</v>
      </c>
    </row>
    <row r="54" spans="1:5">
      <c r="A54" s="82" t="s">
        <v>426</v>
      </c>
      <c r="B54" s="82" t="s">
        <v>432</v>
      </c>
      <c r="C54" s="83">
        <v>37882</v>
      </c>
      <c r="D54" s="82">
        <v>10300</v>
      </c>
      <c r="E54" s="84">
        <v>608</v>
      </c>
    </row>
    <row r="55" spans="1:5">
      <c r="A55" s="82" t="s">
        <v>426</v>
      </c>
      <c r="B55" s="82" t="s">
        <v>431</v>
      </c>
      <c r="C55" s="83">
        <v>37881</v>
      </c>
      <c r="D55" s="82">
        <v>10301</v>
      </c>
      <c r="E55" s="84">
        <v>755</v>
      </c>
    </row>
    <row r="56" spans="1:5">
      <c r="A56" s="82" t="s">
        <v>426</v>
      </c>
      <c r="B56" s="82" t="s">
        <v>427</v>
      </c>
      <c r="C56" s="83">
        <v>37903</v>
      </c>
      <c r="D56" s="82">
        <v>10302</v>
      </c>
      <c r="E56" s="84">
        <v>2708.8</v>
      </c>
    </row>
    <row r="57" spans="1:5">
      <c r="A57" s="82" t="s">
        <v>423</v>
      </c>
      <c r="B57" s="82" t="s">
        <v>433</v>
      </c>
      <c r="C57" s="83">
        <v>37882</v>
      </c>
      <c r="D57" s="82">
        <v>10303</v>
      </c>
      <c r="E57" s="84">
        <v>1117.8</v>
      </c>
    </row>
    <row r="58" spans="1:5">
      <c r="A58" s="82" t="s">
        <v>426</v>
      </c>
      <c r="B58" s="82" t="s">
        <v>430</v>
      </c>
      <c r="C58" s="83">
        <v>37881</v>
      </c>
      <c r="D58" s="82">
        <v>10304</v>
      </c>
      <c r="E58" s="84">
        <v>954.4</v>
      </c>
    </row>
    <row r="59" spans="1:5">
      <c r="A59" s="82" t="s">
        <v>426</v>
      </c>
      <c r="B59" s="82" t="s">
        <v>431</v>
      </c>
      <c r="C59" s="83">
        <v>37903</v>
      </c>
      <c r="D59" s="82">
        <v>10305</v>
      </c>
      <c r="E59" s="84">
        <v>3741.3</v>
      </c>
    </row>
    <row r="60" spans="1:5">
      <c r="A60" s="82" t="s">
        <v>426</v>
      </c>
      <c r="B60" s="82" t="s">
        <v>430</v>
      </c>
      <c r="C60" s="83">
        <v>37887</v>
      </c>
      <c r="D60" s="82">
        <v>10306</v>
      </c>
      <c r="E60" s="84">
        <v>498.5</v>
      </c>
    </row>
    <row r="61" spans="1:5">
      <c r="A61" s="82" t="s">
        <v>426</v>
      </c>
      <c r="B61" s="82" t="s">
        <v>432</v>
      </c>
      <c r="C61" s="83">
        <v>37889</v>
      </c>
      <c r="D61" s="82">
        <v>10307</v>
      </c>
      <c r="E61" s="84">
        <v>424</v>
      </c>
    </row>
    <row r="62" spans="1:5">
      <c r="A62" s="82" t="s">
        <v>423</v>
      </c>
      <c r="B62" s="82" t="s">
        <v>433</v>
      </c>
      <c r="C62" s="83">
        <v>37888</v>
      </c>
      <c r="D62" s="82">
        <v>10308</v>
      </c>
      <c r="E62" s="84">
        <v>88.8</v>
      </c>
    </row>
    <row r="63" spans="1:5">
      <c r="A63" s="82" t="s">
        <v>426</v>
      </c>
      <c r="B63" s="82" t="s">
        <v>428</v>
      </c>
      <c r="C63" s="83">
        <v>37917</v>
      </c>
      <c r="D63" s="82">
        <v>10309</v>
      </c>
      <c r="E63" s="84">
        <v>1762</v>
      </c>
    </row>
    <row r="64" spans="1:5">
      <c r="A64" s="82" t="s">
        <v>426</v>
      </c>
      <c r="B64" s="82" t="s">
        <v>431</v>
      </c>
      <c r="C64" s="83">
        <v>37891</v>
      </c>
      <c r="D64" s="82">
        <v>10310</v>
      </c>
      <c r="E64" s="84">
        <v>336</v>
      </c>
    </row>
    <row r="65" spans="1:5">
      <c r="A65" s="82" t="s">
        <v>426</v>
      </c>
      <c r="B65" s="82" t="s">
        <v>430</v>
      </c>
      <c r="C65" s="83">
        <v>37890</v>
      </c>
      <c r="D65" s="82">
        <v>10311</v>
      </c>
      <c r="E65" s="84">
        <v>268.8</v>
      </c>
    </row>
    <row r="66" spans="1:5">
      <c r="A66" s="82" t="s">
        <v>426</v>
      </c>
      <c r="B66" s="82" t="s">
        <v>432</v>
      </c>
      <c r="C66" s="83">
        <v>37897</v>
      </c>
      <c r="D66" s="82">
        <v>10312</v>
      </c>
      <c r="E66" s="84">
        <v>1614.8</v>
      </c>
    </row>
    <row r="67" spans="1:5">
      <c r="A67" s="82" t="s">
        <v>426</v>
      </c>
      <c r="B67" s="82" t="s">
        <v>432</v>
      </c>
      <c r="C67" s="83">
        <v>37898</v>
      </c>
      <c r="D67" s="82">
        <v>10313</v>
      </c>
      <c r="E67" s="84">
        <v>182.4</v>
      </c>
    </row>
    <row r="68" spans="1:5">
      <c r="A68" s="82" t="s">
        <v>426</v>
      </c>
      <c r="B68" s="82" t="s">
        <v>430</v>
      </c>
      <c r="C68" s="83">
        <v>37898</v>
      </c>
      <c r="D68" s="82">
        <v>10314</v>
      </c>
      <c r="E68" s="84">
        <v>2094.3000000000002</v>
      </c>
    </row>
    <row r="69" spans="1:5">
      <c r="A69" s="82" t="s">
        <v>426</v>
      </c>
      <c r="B69" s="82" t="s">
        <v>427</v>
      </c>
      <c r="C69" s="83">
        <v>37897</v>
      </c>
      <c r="D69" s="82">
        <v>10315</v>
      </c>
      <c r="E69" s="84">
        <v>516.79999999999995</v>
      </c>
    </row>
    <row r="70" spans="1:5">
      <c r="A70" s="82" t="s">
        <v>426</v>
      </c>
      <c r="B70" s="82" t="s">
        <v>430</v>
      </c>
      <c r="C70" s="83">
        <v>37902</v>
      </c>
      <c r="D70" s="82">
        <v>10316</v>
      </c>
      <c r="E70" s="84">
        <v>2835</v>
      </c>
    </row>
    <row r="71" spans="1:5">
      <c r="A71" s="82" t="s">
        <v>423</v>
      </c>
      <c r="B71" s="82" t="s">
        <v>425</v>
      </c>
      <c r="C71" s="83">
        <v>37904</v>
      </c>
      <c r="D71" s="82">
        <v>10317</v>
      </c>
      <c r="E71" s="84">
        <v>288</v>
      </c>
    </row>
    <row r="72" spans="1:5">
      <c r="A72" s="82" t="s">
        <v>426</v>
      </c>
      <c r="B72" s="82" t="s">
        <v>431</v>
      </c>
      <c r="C72" s="83">
        <v>37898</v>
      </c>
      <c r="D72" s="82">
        <v>10318</v>
      </c>
      <c r="E72" s="84">
        <v>240.4</v>
      </c>
    </row>
    <row r="73" spans="1:5">
      <c r="A73" s="82" t="s">
        <v>423</v>
      </c>
      <c r="B73" s="82" t="s">
        <v>433</v>
      </c>
      <c r="C73" s="83">
        <v>37905</v>
      </c>
      <c r="D73" s="82">
        <v>10319</v>
      </c>
      <c r="E73" s="84">
        <v>1191.2</v>
      </c>
    </row>
    <row r="74" spans="1:5">
      <c r="A74" s="82" t="s">
        <v>423</v>
      </c>
      <c r="B74" s="82" t="s">
        <v>424</v>
      </c>
      <c r="C74" s="83">
        <v>37912</v>
      </c>
      <c r="D74" s="82">
        <v>10320</v>
      </c>
      <c r="E74" s="84">
        <v>516</v>
      </c>
    </row>
    <row r="75" spans="1:5">
      <c r="A75" s="82" t="s">
        <v>426</v>
      </c>
      <c r="B75" s="82" t="s">
        <v>428</v>
      </c>
      <c r="C75" s="83">
        <v>37905</v>
      </c>
      <c r="D75" s="82">
        <v>10321</v>
      </c>
      <c r="E75" s="84">
        <v>144</v>
      </c>
    </row>
    <row r="76" spans="1:5">
      <c r="A76" s="82" t="s">
        <v>423</v>
      </c>
      <c r="B76" s="82" t="s">
        <v>433</v>
      </c>
      <c r="C76" s="83">
        <v>37917</v>
      </c>
      <c r="D76" s="82">
        <v>10322</v>
      </c>
      <c r="E76" s="84">
        <v>112</v>
      </c>
    </row>
    <row r="77" spans="1:5">
      <c r="A77" s="82" t="s">
        <v>426</v>
      </c>
      <c r="B77" s="82" t="s">
        <v>427</v>
      </c>
      <c r="C77" s="83">
        <v>37908</v>
      </c>
      <c r="D77" s="82">
        <v>10323</v>
      </c>
      <c r="E77" s="84">
        <v>164.4</v>
      </c>
    </row>
    <row r="78" spans="1:5">
      <c r="A78" s="82" t="s">
        <v>423</v>
      </c>
      <c r="B78" s="82" t="s">
        <v>429</v>
      </c>
      <c r="C78" s="83">
        <v>37904</v>
      </c>
      <c r="D78" s="82">
        <v>10324</v>
      </c>
      <c r="E78" s="84">
        <v>5275.71</v>
      </c>
    </row>
    <row r="79" spans="1:5">
      <c r="A79" s="82" t="s">
        <v>426</v>
      </c>
      <c r="B79" s="82" t="s">
        <v>430</v>
      </c>
      <c r="C79" s="83">
        <v>37908</v>
      </c>
      <c r="D79" s="82">
        <v>10325</v>
      </c>
      <c r="E79" s="84">
        <v>1497</v>
      </c>
    </row>
    <row r="80" spans="1:5">
      <c r="A80" s="82" t="s">
        <v>426</v>
      </c>
      <c r="B80" s="82" t="s">
        <v>427</v>
      </c>
      <c r="C80" s="83">
        <v>37908</v>
      </c>
      <c r="D80" s="82">
        <v>10326</v>
      </c>
      <c r="E80" s="84">
        <v>982</v>
      </c>
    </row>
    <row r="81" spans="1:5">
      <c r="A81" s="82" t="s">
        <v>426</v>
      </c>
      <c r="B81" s="82" t="s">
        <v>432</v>
      </c>
      <c r="C81" s="83">
        <v>37908</v>
      </c>
      <c r="D81" s="82">
        <v>10327</v>
      </c>
      <c r="E81" s="84">
        <v>1810</v>
      </c>
    </row>
    <row r="82" spans="1:5">
      <c r="A82" s="82" t="s">
        <v>426</v>
      </c>
      <c r="B82" s="82" t="s">
        <v>427</v>
      </c>
      <c r="C82" s="83">
        <v>37911</v>
      </c>
      <c r="D82" s="82">
        <v>10328</v>
      </c>
      <c r="E82" s="84">
        <v>1168</v>
      </c>
    </row>
    <row r="83" spans="1:5">
      <c r="A83" s="82" t="s">
        <v>426</v>
      </c>
      <c r="B83" s="82" t="s">
        <v>427</v>
      </c>
      <c r="C83" s="83">
        <v>37917</v>
      </c>
      <c r="D83" s="82">
        <v>10329</v>
      </c>
      <c r="E83" s="84">
        <v>4578.43</v>
      </c>
    </row>
    <row r="84" spans="1:5">
      <c r="A84" s="82" t="s">
        <v>426</v>
      </c>
      <c r="B84" s="82" t="s">
        <v>428</v>
      </c>
      <c r="C84" s="83">
        <v>37922</v>
      </c>
      <c r="D84" s="82">
        <v>10330</v>
      </c>
      <c r="E84" s="84">
        <v>1649</v>
      </c>
    </row>
    <row r="85" spans="1:5">
      <c r="A85" s="82" t="s">
        <v>423</v>
      </c>
      <c r="B85" s="82" t="s">
        <v>429</v>
      </c>
      <c r="C85" s="83">
        <v>37915</v>
      </c>
      <c r="D85" s="82">
        <v>10331</v>
      </c>
      <c r="E85" s="84">
        <v>88.5</v>
      </c>
    </row>
    <row r="86" spans="1:5">
      <c r="A86" s="82" t="s">
        <v>426</v>
      </c>
      <c r="B86" s="82" t="s">
        <v>428</v>
      </c>
      <c r="C86" s="83">
        <v>37915</v>
      </c>
      <c r="D86" s="82">
        <v>10332</v>
      </c>
      <c r="E86" s="84">
        <v>1786.88</v>
      </c>
    </row>
    <row r="87" spans="1:5">
      <c r="A87" s="82" t="s">
        <v>423</v>
      </c>
      <c r="B87" s="82" t="s">
        <v>424</v>
      </c>
      <c r="C87" s="83">
        <v>37919</v>
      </c>
      <c r="D87" s="82">
        <v>10333</v>
      </c>
      <c r="E87" s="84">
        <v>877.2</v>
      </c>
    </row>
    <row r="88" spans="1:5">
      <c r="A88" s="82" t="s">
        <v>426</v>
      </c>
      <c r="B88" s="82" t="s">
        <v>431</v>
      </c>
      <c r="C88" s="83">
        <v>37922</v>
      </c>
      <c r="D88" s="82">
        <v>10334</v>
      </c>
      <c r="E88" s="84">
        <v>144.80000000000001</v>
      </c>
    </row>
    <row r="89" spans="1:5">
      <c r="A89" s="82" t="s">
        <v>423</v>
      </c>
      <c r="B89" s="82" t="s">
        <v>433</v>
      </c>
      <c r="C89" s="83">
        <v>37918</v>
      </c>
      <c r="D89" s="82">
        <v>10335</v>
      </c>
      <c r="E89" s="84">
        <v>2036.16</v>
      </c>
    </row>
    <row r="90" spans="1:5">
      <c r="A90" s="82" t="s">
        <v>423</v>
      </c>
      <c r="B90" s="82" t="s">
        <v>433</v>
      </c>
      <c r="C90" s="83">
        <v>37919</v>
      </c>
      <c r="D90" s="82">
        <v>10336</v>
      </c>
      <c r="E90" s="84">
        <v>285.12</v>
      </c>
    </row>
    <row r="91" spans="1:5">
      <c r="A91" s="82" t="s">
        <v>426</v>
      </c>
      <c r="B91" s="82" t="s">
        <v>427</v>
      </c>
      <c r="C91" s="83">
        <v>37923</v>
      </c>
      <c r="D91" s="82">
        <v>10337</v>
      </c>
      <c r="E91" s="84">
        <v>2467</v>
      </c>
    </row>
    <row r="92" spans="1:5">
      <c r="A92" s="82" t="s">
        <v>426</v>
      </c>
      <c r="B92" s="82" t="s">
        <v>427</v>
      </c>
      <c r="C92" s="83">
        <v>37923</v>
      </c>
      <c r="D92" s="82">
        <v>10338</v>
      </c>
      <c r="E92" s="84">
        <v>934.5</v>
      </c>
    </row>
    <row r="93" spans="1:5">
      <c r="A93" s="82" t="s">
        <v>426</v>
      </c>
      <c r="B93" s="82" t="s">
        <v>432</v>
      </c>
      <c r="C93" s="83">
        <v>37929</v>
      </c>
      <c r="D93" s="82">
        <v>10339</v>
      </c>
      <c r="E93" s="84">
        <v>3354</v>
      </c>
    </row>
    <row r="94" spans="1:5">
      <c r="A94" s="82" t="s">
        <v>426</v>
      </c>
      <c r="B94" s="82" t="s">
        <v>430</v>
      </c>
      <c r="C94" s="83">
        <v>37933</v>
      </c>
      <c r="D94" s="82">
        <v>10340</v>
      </c>
      <c r="E94" s="84">
        <v>2436.1799999999998</v>
      </c>
    </row>
    <row r="95" spans="1:5">
      <c r="A95" s="82" t="s">
        <v>423</v>
      </c>
      <c r="B95" s="82" t="s">
        <v>433</v>
      </c>
      <c r="C95" s="83">
        <v>37930</v>
      </c>
      <c r="D95" s="82">
        <v>10341</v>
      </c>
      <c r="E95" s="84">
        <v>352.6</v>
      </c>
    </row>
    <row r="96" spans="1:5">
      <c r="A96" s="82" t="s">
        <v>426</v>
      </c>
      <c r="B96" s="82" t="s">
        <v>427</v>
      </c>
      <c r="C96" s="83">
        <v>37929</v>
      </c>
      <c r="D96" s="82">
        <v>10342</v>
      </c>
      <c r="E96" s="84">
        <v>1840.64</v>
      </c>
    </row>
    <row r="97" spans="1:5">
      <c r="A97" s="82" t="s">
        <v>426</v>
      </c>
      <c r="B97" s="82" t="s">
        <v>427</v>
      </c>
      <c r="C97" s="83">
        <v>37931</v>
      </c>
      <c r="D97" s="82">
        <v>10343</v>
      </c>
      <c r="E97" s="84">
        <v>1584</v>
      </c>
    </row>
    <row r="98" spans="1:5">
      <c r="A98" s="82" t="s">
        <v>426</v>
      </c>
      <c r="B98" s="82" t="s">
        <v>427</v>
      </c>
      <c r="C98" s="83">
        <v>37930</v>
      </c>
      <c r="D98" s="82">
        <v>10344</v>
      </c>
      <c r="E98" s="84">
        <v>2296</v>
      </c>
    </row>
    <row r="99" spans="1:5">
      <c r="A99" s="82" t="s">
        <v>426</v>
      </c>
      <c r="B99" s="82" t="s">
        <v>432</v>
      </c>
      <c r="C99" s="83">
        <v>37936</v>
      </c>
      <c r="D99" s="82">
        <v>10345</v>
      </c>
      <c r="E99" s="84">
        <v>2924.8</v>
      </c>
    </row>
    <row r="100" spans="1:5">
      <c r="A100" s="82" t="s">
        <v>426</v>
      </c>
      <c r="B100" s="82" t="s">
        <v>428</v>
      </c>
      <c r="C100" s="83">
        <v>37933</v>
      </c>
      <c r="D100" s="82">
        <v>10346</v>
      </c>
      <c r="E100" s="84">
        <v>1618.88</v>
      </c>
    </row>
    <row r="101" spans="1:5">
      <c r="A101" s="82" t="s">
        <v>426</v>
      </c>
      <c r="B101" s="82" t="s">
        <v>427</v>
      </c>
      <c r="C101" s="83">
        <v>37933</v>
      </c>
      <c r="D101" s="82">
        <v>10347</v>
      </c>
      <c r="E101" s="84">
        <v>814.42</v>
      </c>
    </row>
    <row r="102" spans="1:5">
      <c r="A102" s="82" t="s">
        <v>426</v>
      </c>
      <c r="B102" s="82" t="s">
        <v>427</v>
      </c>
      <c r="C102" s="83">
        <v>37940</v>
      </c>
      <c r="D102" s="82">
        <v>10348</v>
      </c>
      <c r="E102" s="84">
        <v>363.6</v>
      </c>
    </row>
    <row r="103" spans="1:5">
      <c r="A103" s="82" t="s">
        <v>423</v>
      </c>
      <c r="B103" s="82" t="s">
        <v>433</v>
      </c>
      <c r="C103" s="83">
        <v>37940</v>
      </c>
      <c r="D103" s="82">
        <v>10349</v>
      </c>
      <c r="E103" s="84">
        <v>141.6</v>
      </c>
    </row>
    <row r="104" spans="1:5">
      <c r="A104" s="82" t="s">
        <v>423</v>
      </c>
      <c r="B104" s="82" t="s">
        <v>425</v>
      </c>
      <c r="C104" s="83">
        <v>37958</v>
      </c>
      <c r="D104" s="82">
        <v>10350</v>
      </c>
      <c r="E104" s="84">
        <v>642.05999999999995</v>
      </c>
    </row>
    <row r="105" spans="1:5">
      <c r="A105" s="82" t="s">
        <v>426</v>
      </c>
      <c r="B105" s="82" t="s">
        <v>430</v>
      </c>
      <c r="C105" s="83">
        <v>37945</v>
      </c>
      <c r="D105" s="82">
        <v>10351</v>
      </c>
      <c r="E105" s="84">
        <v>5398.72</v>
      </c>
    </row>
    <row r="106" spans="1:5">
      <c r="A106" s="82" t="s">
        <v>426</v>
      </c>
      <c r="B106" s="82" t="s">
        <v>428</v>
      </c>
      <c r="C106" s="83">
        <v>37943</v>
      </c>
      <c r="D106" s="82">
        <v>10352</v>
      </c>
      <c r="E106" s="84">
        <v>136.30000000000001</v>
      </c>
    </row>
    <row r="107" spans="1:5">
      <c r="A107" s="82" t="s">
        <v>423</v>
      </c>
      <c r="B107" s="82" t="s">
        <v>433</v>
      </c>
      <c r="C107" s="83">
        <v>37950</v>
      </c>
      <c r="D107" s="82">
        <v>10353</v>
      </c>
      <c r="E107" s="84">
        <v>8593.2800000000007</v>
      </c>
    </row>
    <row r="108" spans="1:5">
      <c r="A108" s="82" t="s">
        <v>426</v>
      </c>
      <c r="B108" s="82" t="s">
        <v>431</v>
      </c>
      <c r="C108" s="83">
        <v>37945</v>
      </c>
      <c r="D108" s="82">
        <v>10354</v>
      </c>
      <c r="E108" s="84">
        <v>568.79999999999995</v>
      </c>
    </row>
    <row r="109" spans="1:5">
      <c r="A109" s="82" t="s">
        <v>423</v>
      </c>
      <c r="B109" s="82" t="s">
        <v>425</v>
      </c>
      <c r="C109" s="83">
        <v>37945</v>
      </c>
      <c r="D109" s="82">
        <v>10355</v>
      </c>
      <c r="E109" s="84">
        <v>480</v>
      </c>
    </row>
    <row r="110" spans="1:5">
      <c r="A110" s="82" t="s">
        <v>423</v>
      </c>
      <c r="B110" s="82" t="s">
        <v>425</v>
      </c>
      <c r="C110" s="83">
        <v>37952</v>
      </c>
      <c r="D110" s="82">
        <v>10356</v>
      </c>
      <c r="E110" s="84">
        <v>1106.4000000000001</v>
      </c>
    </row>
    <row r="111" spans="1:5">
      <c r="A111" s="82" t="s">
        <v>426</v>
      </c>
      <c r="B111" s="82" t="s">
        <v>430</v>
      </c>
      <c r="C111" s="83">
        <v>37957</v>
      </c>
      <c r="D111" s="82">
        <v>10357</v>
      </c>
      <c r="E111" s="84">
        <v>1167.68</v>
      </c>
    </row>
    <row r="112" spans="1:5">
      <c r="A112" s="82" t="s">
        <v>423</v>
      </c>
      <c r="B112" s="82" t="s">
        <v>424</v>
      </c>
      <c r="C112" s="83">
        <v>37952</v>
      </c>
      <c r="D112" s="82">
        <v>10358</v>
      </c>
      <c r="E112" s="84">
        <v>429.4</v>
      </c>
    </row>
    <row r="113" spans="1:5">
      <c r="A113" s="82" t="s">
        <v>423</v>
      </c>
      <c r="B113" s="82" t="s">
        <v>424</v>
      </c>
      <c r="C113" s="83">
        <v>37951</v>
      </c>
      <c r="D113" s="82">
        <v>10359</v>
      </c>
      <c r="E113" s="84">
        <v>3471.68</v>
      </c>
    </row>
    <row r="114" spans="1:5">
      <c r="A114" s="82" t="s">
        <v>426</v>
      </c>
      <c r="B114" s="82" t="s">
        <v>427</v>
      </c>
      <c r="C114" s="83">
        <v>37957</v>
      </c>
      <c r="D114" s="82">
        <v>10360</v>
      </c>
      <c r="E114" s="84">
        <v>7390.2</v>
      </c>
    </row>
    <row r="115" spans="1:5">
      <c r="A115" s="82" t="s">
        <v>426</v>
      </c>
      <c r="B115" s="82" t="s">
        <v>430</v>
      </c>
      <c r="C115" s="83">
        <v>37958</v>
      </c>
      <c r="D115" s="82">
        <v>10361</v>
      </c>
      <c r="E115" s="84">
        <v>2046.24</v>
      </c>
    </row>
    <row r="116" spans="1:5">
      <c r="A116" s="82" t="s">
        <v>426</v>
      </c>
      <c r="B116" s="82" t="s">
        <v>428</v>
      </c>
      <c r="C116" s="83">
        <v>37953</v>
      </c>
      <c r="D116" s="82">
        <v>10362</v>
      </c>
      <c r="E116" s="84">
        <v>1549.6</v>
      </c>
    </row>
    <row r="117" spans="1:5">
      <c r="A117" s="82" t="s">
        <v>426</v>
      </c>
      <c r="B117" s="82" t="s">
        <v>427</v>
      </c>
      <c r="C117" s="83">
        <v>37959</v>
      </c>
      <c r="D117" s="82">
        <v>10363</v>
      </c>
      <c r="E117" s="84">
        <v>447.2</v>
      </c>
    </row>
    <row r="118" spans="1:5">
      <c r="A118" s="82" t="s">
        <v>426</v>
      </c>
      <c r="B118" s="82" t="s">
        <v>430</v>
      </c>
      <c r="C118" s="83">
        <v>37959</v>
      </c>
      <c r="D118" s="82">
        <v>10364</v>
      </c>
      <c r="E118" s="84">
        <v>950</v>
      </c>
    </row>
    <row r="119" spans="1:5">
      <c r="A119" s="82" t="s">
        <v>426</v>
      </c>
      <c r="B119" s="82" t="s">
        <v>428</v>
      </c>
      <c r="C119" s="83">
        <v>37957</v>
      </c>
      <c r="D119" s="82">
        <v>10365</v>
      </c>
      <c r="E119" s="84">
        <v>403.2</v>
      </c>
    </row>
    <row r="120" spans="1:5">
      <c r="A120" s="82" t="s">
        <v>426</v>
      </c>
      <c r="B120" s="82" t="s">
        <v>431</v>
      </c>
      <c r="C120" s="83">
        <v>37985</v>
      </c>
      <c r="D120" s="82">
        <v>10366</v>
      </c>
      <c r="E120" s="84">
        <v>136</v>
      </c>
    </row>
    <row r="121" spans="1:5">
      <c r="A121" s="82" t="s">
        <v>423</v>
      </c>
      <c r="B121" s="82" t="s">
        <v>433</v>
      </c>
      <c r="C121" s="83">
        <v>37957</v>
      </c>
      <c r="D121" s="82">
        <v>10367</v>
      </c>
      <c r="E121" s="84">
        <v>834.2</v>
      </c>
    </row>
    <row r="122" spans="1:5">
      <c r="A122" s="82" t="s">
        <v>426</v>
      </c>
      <c r="B122" s="82" t="s">
        <v>432</v>
      </c>
      <c r="C122" s="83">
        <v>37957</v>
      </c>
      <c r="D122" s="82">
        <v>10368</v>
      </c>
      <c r="E122" s="84">
        <v>1689.78</v>
      </c>
    </row>
    <row r="123" spans="1:5">
      <c r="A123" s="82" t="s">
        <v>426</v>
      </c>
      <c r="B123" s="82" t="s">
        <v>431</v>
      </c>
      <c r="C123" s="83">
        <v>37964</v>
      </c>
      <c r="D123" s="82">
        <v>10369</v>
      </c>
      <c r="E123" s="84">
        <v>2390.4</v>
      </c>
    </row>
    <row r="124" spans="1:5">
      <c r="A124" s="82" t="s">
        <v>423</v>
      </c>
      <c r="B124" s="82" t="s">
        <v>425</v>
      </c>
      <c r="C124" s="83">
        <v>37982</v>
      </c>
      <c r="D124" s="82">
        <v>10370</v>
      </c>
      <c r="E124" s="84">
        <v>1117.5999999999999</v>
      </c>
    </row>
    <row r="125" spans="1:5">
      <c r="A125" s="82" t="s">
        <v>426</v>
      </c>
      <c r="B125" s="82" t="s">
        <v>430</v>
      </c>
      <c r="C125" s="83">
        <v>37979</v>
      </c>
      <c r="D125" s="82">
        <v>10371</v>
      </c>
      <c r="E125" s="84">
        <v>72.959999999999994</v>
      </c>
    </row>
    <row r="126" spans="1:5">
      <c r="A126" s="82" t="s">
        <v>423</v>
      </c>
      <c r="B126" s="82" t="s">
        <v>424</v>
      </c>
      <c r="C126" s="83">
        <v>37964</v>
      </c>
      <c r="D126" s="82">
        <v>10372</v>
      </c>
      <c r="E126" s="84">
        <v>9210.9</v>
      </c>
    </row>
    <row r="127" spans="1:5">
      <c r="A127" s="82" t="s">
        <v>426</v>
      </c>
      <c r="B127" s="82" t="s">
        <v>427</v>
      </c>
      <c r="C127" s="83">
        <v>37966</v>
      </c>
      <c r="D127" s="82">
        <v>10373</v>
      </c>
      <c r="E127" s="84">
        <v>1366.4</v>
      </c>
    </row>
    <row r="128" spans="1:5">
      <c r="A128" s="82" t="s">
        <v>426</v>
      </c>
      <c r="B128" s="82" t="s">
        <v>430</v>
      </c>
      <c r="C128" s="83">
        <v>37964</v>
      </c>
      <c r="D128" s="82">
        <v>10374</v>
      </c>
      <c r="E128" s="84">
        <v>459</v>
      </c>
    </row>
    <row r="129" spans="1:5">
      <c r="A129" s="82" t="s">
        <v>426</v>
      </c>
      <c r="B129" s="82" t="s">
        <v>428</v>
      </c>
      <c r="C129" s="83">
        <v>37964</v>
      </c>
      <c r="D129" s="82">
        <v>10375</v>
      </c>
      <c r="E129" s="84">
        <v>338</v>
      </c>
    </row>
    <row r="130" spans="1:5">
      <c r="A130" s="82" t="s">
        <v>426</v>
      </c>
      <c r="B130" s="82" t="s">
        <v>430</v>
      </c>
      <c r="C130" s="83">
        <v>37968</v>
      </c>
      <c r="D130" s="82">
        <v>10376</v>
      </c>
      <c r="E130" s="84">
        <v>399</v>
      </c>
    </row>
    <row r="131" spans="1:5">
      <c r="A131" s="82" t="s">
        <v>426</v>
      </c>
      <c r="B131" s="82" t="s">
        <v>430</v>
      </c>
      <c r="C131" s="83">
        <v>37968</v>
      </c>
      <c r="D131" s="82">
        <v>10377</v>
      </c>
      <c r="E131" s="84">
        <v>863.6</v>
      </c>
    </row>
    <row r="132" spans="1:5">
      <c r="A132" s="82" t="s">
        <v>423</v>
      </c>
      <c r="B132" s="82" t="s">
        <v>424</v>
      </c>
      <c r="C132" s="83">
        <v>37974</v>
      </c>
      <c r="D132" s="82">
        <v>10378</v>
      </c>
      <c r="E132" s="84">
        <v>103.2</v>
      </c>
    </row>
    <row r="133" spans="1:5">
      <c r="A133" s="82" t="s">
        <v>426</v>
      </c>
      <c r="B133" s="82" t="s">
        <v>432</v>
      </c>
      <c r="C133" s="83">
        <v>37968</v>
      </c>
      <c r="D133" s="82">
        <v>10379</v>
      </c>
      <c r="E133" s="84">
        <v>863.28</v>
      </c>
    </row>
    <row r="134" spans="1:5">
      <c r="A134" s="82" t="s">
        <v>426</v>
      </c>
      <c r="B134" s="82" t="s">
        <v>431</v>
      </c>
      <c r="C134" s="83">
        <v>38002</v>
      </c>
      <c r="D134" s="82">
        <v>10380</v>
      </c>
      <c r="E134" s="84">
        <v>1313.82</v>
      </c>
    </row>
    <row r="135" spans="1:5">
      <c r="A135" s="82" t="s">
        <v>426</v>
      </c>
      <c r="B135" s="82" t="s">
        <v>428</v>
      </c>
      <c r="C135" s="83">
        <v>37968</v>
      </c>
      <c r="D135" s="82">
        <v>10381</v>
      </c>
      <c r="E135" s="84">
        <v>112</v>
      </c>
    </row>
    <row r="136" spans="1:5">
      <c r="A136" s="82" t="s">
        <v>426</v>
      </c>
      <c r="B136" s="82" t="s">
        <v>427</v>
      </c>
      <c r="C136" s="83">
        <v>37971</v>
      </c>
      <c r="D136" s="82">
        <v>10382</v>
      </c>
      <c r="E136" s="84">
        <v>2900</v>
      </c>
    </row>
    <row r="137" spans="1:5">
      <c r="A137" s="82" t="s">
        <v>426</v>
      </c>
      <c r="B137" s="82" t="s">
        <v>431</v>
      </c>
      <c r="C137" s="83">
        <v>37973</v>
      </c>
      <c r="D137" s="82">
        <v>10383</v>
      </c>
      <c r="E137" s="84">
        <v>899</v>
      </c>
    </row>
    <row r="138" spans="1:5">
      <c r="A138" s="82" t="s">
        <v>426</v>
      </c>
      <c r="B138" s="82" t="s">
        <v>428</v>
      </c>
      <c r="C138" s="83">
        <v>37975</v>
      </c>
      <c r="D138" s="82">
        <v>10384</v>
      </c>
      <c r="E138" s="84">
        <v>2222.4</v>
      </c>
    </row>
    <row r="139" spans="1:5">
      <c r="A139" s="82" t="s">
        <v>426</v>
      </c>
      <c r="B139" s="82" t="s">
        <v>430</v>
      </c>
      <c r="C139" s="83">
        <v>37978</v>
      </c>
      <c r="D139" s="82">
        <v>10385</v>
      </c>
      <c r="E139" s="84">
        <v>691.2</v>
      </c>
    </row>
    <row r="140" spans="1:5">
      <c r="A140" s="82" t="s">
        <v>423</v>
      </c>
      <c r="B140" s="82" t="s">
        <v>429</v>
      </c>
      <c r="C140" s="83">
        <v>37980</v>
      </c>
      <c r="D140" s="82">
        <v>10386</v>
      </c>
      <c r="E140" s="84">
        <v>166</v>
      </c>
    </row>
    <row r="141" spans="1:5">
      <c r="A141" s="82" t="s">
        <v>426</v>
      </c>
      <c r="B141" s="82" t="s">
        <v>430</v>
      </c>
      <c r="C141" s="83">
        <v>37975</v>
      </c>
      <c r="D141" s="82">
        <v>10387</v>
      </c>
      <c r="E141" s="84">
        <v>1058.4000000000001</v>
      </c>
    </row>
    <row r="142" spans="1:5">
      <c r="A142" s="82" t="s">
        <v>426</v>
      </c>
      <c r="B142" s="82" t="s">
        <v>432</v>
      </c>
      <c r="C142" s="83">
        <v>37975</v>
      </c>
      <c r="D142" s="82">
        <v>10388</v>
      </c>
      <c r="E142" s="84">
        <v>1228.8</v>
      </c>
    </row>
    <row r="143" spans="1:5">
      <c r="A143" s="82" t="s">
        <v>426</v>
      </c>
      <c r="B143" s="82" t="s">
        <v>427</v>
      </c>
      <c r="C143" s="83">
        <v>37979</v>
      </c>
      <c r="D143" s="82">
        <v>10389</v>
      </c>
      <c r="E143" s="84">
        <v>1832.8</v>
      </c>
    </row>
    <row r="144" spans="1:5">
      <c r="A144" s="82" t="s">
        <v>423</v>
      </c>
      <c r="B144" s="82" t="s">
        <v>425</v>
      </c>
      <c r="C144" s="83">
        <v>37981</v>
      </c>
      <c r="D144" s="82">
        <v>10390</v>
      </c>
      <c r="E144" s="84">
        <v>2090.88</v>
      </c>
    </row>
    <row r="145" spans="1:5">
      <c r="A145" s="82" t="s">
        <v>426</v>
      </c>
      <c r="B145" s="82" t="s">
        <v>428</v>
      </c>
      <c r="C145" s="83">
        <v>37986</v>
      </c>
      <c r="D145" s="82">
        <v>10391</v>
      </c>
      <c r="E145" s="84">
        <v>86.4</v>
      </c>
    </row>
    <row r="146" spans="1:5">
      <c r="A146" s="82" t="s">
        <v>426</v>
      </c>
      <c r="B146" s="82" t="s">
        <v>432</v>
      </c>
      <c r="C146" s="83">
        <v>37987</v>
      </c>
      <c r="D146" s="82">
        <v>10392</v>
      </c>
      <c r="E146" s="84">
        <v>1440</v>
      </c>
    </row>
    <row r="147" spans="1:5">
      <c r="A147" s="82" t="s">
        <v>426</v>
      </c>
      <c r="B147" s="82" t="s">
        <v>430</v>
      </c>
      <c r="C147" s="83">
        <v>37989</v>
      </c>
      <c r="D147" s="82">
        <v>10393</v>
      </c>
      <c r="E147" s="84">
        <v>2556.9499999999998</v>
      </c>
    </row>
    <row r="148" spans="1:5">
      <c r="A148" s="82" t="s">
        <v>426</v>
      </c>
      <c r="B148" s="82" t="s">
        <v>430</v>
      </c>
      <c r="C148" s="83">
        <v>37989</v>
      </c>
      <c r="D148" s="82">
        <v>10394</v>
      </c>
      <c r="E148" s="84">
        <v>442</v>
      </c>
    </row>
    <row r="149" spans="1:5">
      <c r="A149" s="82" t="s">
        <v>423</v>
      </c>
      <c r="B149" s="82" t="s">
        <v>425</v>
      </c>
      <c r="C149" s="83">
        <v>37989</v>
      </c>
      <c r="D149" s="82">
        <v>10395</v>
      </c>
      <c r="E149" s="84">
        <v>2122.92</v>
      </c>
    </row>
    <row r="150" spans="1:5">
      <c r="A150" s="82" t="s">
        <v>426</v>
      </c>
      <c r="B150" s="82" t="s">
        <v>430</v>
      </c>
      <c r="C150" s="83">
        <v>37992</v>
      </c>
      <c r="D150" s="82">
        <v>10396</v>
      </c>
      <c r="E150" s="84">
        <v>1903.8</v>
      </c>
    </row>
    <row r="151" spans="1:5">
      <c r="A151" s="82" t="s">
        <v>423</v>
      </c>
      <c r="B151" s="82" t="s">
        <v>424</v>
      </c>
      <c r="C151" s="83">
        <v>37988</v>
      </c>
      <c r="D151" s="82">
        <v>10397</v>
      </c>
      <c r="E151" s="84">
        <v>716.72</v>
      </c>
    </row>
    <row r="152" spans="1:5">
      <c r="A152" s="82" t="s">
        <v>426</v>
      </c>
      <c r="B152" s="82" t="s">
        <v>432</v>
      </c>
      <c r="C152" s="83">
        <v>37995</v>
      </c>
      <c r="D152" s="82">
        <v>10398</v>
      </c>
      <c r="E152" s="84">
        <v>2505.6</v>
      </c>
    </row>
    <row r="153" spans="1:5">
      <c r="A153" s="82" t="s">
        <v>426</v>
      </c>
      <c r="B153" s="82" t="s">
        <v>431</v>
      </c>
      <c r="C153" s="83">
        <v>37994</v>
      </c>
      <c r="D153" s="82">
        <v>10399</v>
      </c>
      <c r="E153" s="84">
        <v>1765.6</v>
      </c>
    </row>
    <row r="154" spans="1:5">
      <c r="A154" s="82" t="s">
        <v>426</v>
      </c>
      <c r="B154" s="82" t="s">
        <v>430</v>
      </c>
      <c r="C154" s="83">
        <v>38002</v>
      </c>
      <c r="D154" s="82">
        <v>10400</v>
      </c>
      <c r="E154" s="84">
        <v>3063</v>
      </c>
    </row>
    <row r="155" spans="1:5">
      <c r="A155" s="82" t="s">
        <v>426</v>
      </c>
      <c r="B155" s="82" t="s">
        <v>430</v>
      </c>
      <c r="C155" s="83">
        <v>37996</v>
      </c>
      <c r="D155" s="82">
        <v>10401</v>
      </c>
      <c r="E155" s="84">
        <v>3868.6</v>
      </c>
    </row>
    <row r="156" spans="1:5">
      <c r="A156" s="82" t="s">
        <v>426</v>
      </c>
      <c r="B156" s="82" t="s">
        <v>431</v>
      </c>
      <c r="C156" s="83">
        <v>37996</v>
      </c>
      <c r="D156" s="82">
        <v>10402</v>
      </c>
      <c r="E156" s="84">
        <v>2713.5</v>
      </c>
    </row>
    <row r="157" spans="1:5">
      <c r="A157" s="82" t="s">
        <v>426</v>
      </c>
      <c r="B157" s="82" t="s">
        <v>427</v>
      </c>
      <c r="C157" s="83">
        <v>37995</v>
      </c>
      <c r="D157" s="82">
        <v>10403</v>
      </c>
      <c r="E157" s="84">
        <v>855.01</v>
      </c>
    </row>
    <row r="158" spans="1:5">
      <c r="A158" s="82" t="s">
        <v>426</v>
      </c>
      <c r="B158" s="82" t="s">
        <v>432</v>
      </c>
      <c r="C158" s="83">
        <v>37994</v>
      </c>
      <c r="D158" s="82">
        <v>10404</v>
      </c>
      <c r="E158" s="84">
        <v>1591.25</v>
      </c>
    </row>
    <row r="159" spans="1:5">
      <c r="A159" s="82" t="s">
        <v>426</v>
      </c>
      <c r="B159" s="82" t="s">
        <v>430</v>
      </c>
      <c r="C159" s="83">
        <v>38008</v>
      </c>
      <c r="D159" s="82">
        <v>10405</v>
      </c>
      <c r="E159" s="84">
        <v>400</v>
      </c>
    </row>
    <row r="160" spans="1:5">
      <c r="A160" s="82" t="s">
        <v>423</v>
      </c>
      <c r="B160" s="82" t="s">
        <v>433</v>
      </c>
      <c r="C160" s="83">
        <v>37999</v>
      </c>
      <c r="D160" s="82">
        <v>10406</v>
      </c>
      <c r="E160" s="84">
        <v>1830.78</v>
      </c>
    </row>
    <row r="161" spans="1:5">
      <c r="A161" s="82" t="s">
        <v>426</v>
      </c>
      <c r="B161" s="82" t="s">
        <v>432</v>
      </c>
      <c r="C161" s="83">
        <v>38016</v>
      </c>
      <c r="D161" s="82">
        <v>10407</v>
      </c>
      <c r="E161" s="84">
        <v>1194</v>
      </c>
    </row>
    <row r="162" spans="1:5">
      <c r="A162" s="82" t="s">
        <v>426</v>
      </c>
      <c r="B162" s="82" t="s">
        <v>431</v>
      </c>
      <c r="C162" s="83">
        <v>38000</v>
      </c>
      <c r="D162" s="82">
        <v>10408</v>
      </c>
      <c r="E162" s="84">
        <v>1622.4</v>
      </c>
    </row>
    <row r="163" spans="1:5">
      <c r="A163" s="82" t="s">
        <v>426</v>
      </c>
      <c r="B163" s="82" t="s">
        <v>428</v>
      </c>
      <c r="C163" s="83">
        <v>38000</v>
      </c>
      <c r="D163" s="82">
        <v>10409</v>
      </c>
      <c r="E163" s="84">
        <v>319.2</v>
      </c>
    </row>
    <row r="164" spans="1:5">
      <c r="A164" s="82" t="s">
        <v>426</v>
      </c>
      <c r="B164" s="82" t="s">
        <v>428</v>
      </c>
      <c r="C164" s="83">
        <v>38001</v>
      </c>
      <c r="D164" s="82">
        <v>10410</v>
      </c>
      <c r="E164" s="84">
        <v>802</v>
      </c>
    </row>
    <row r="165" spans="1:5">
      <c r="A165" s="82" t="s">
        <v>423</v>
      </c>
      <c r="B165" s="82" t="s">
        <v>429</v>
      </c>
      <c r="C165" s="83">
        <v>38007</v>
      </c>
      <c r="D165" s="82">
        <v>10411</v>
      </c>
      <c r="E165" s="84">
        <v>966.8</v>
      </c>
    </row>
    <row r="166" spans="1:5">
      <c r="A166" s="82" t="s">
        <v>426</v>
      </c>
      <c r="B166" s="82" t="s">
        <v>431</v>
      </c>
      <c r="C166" s="83">
        <v>38001</v>
      </c>
      <c r="D166" s="82">
        <v>10412</v>
      </c>
      <c r="E166" s="84">
        <v>334.8</v>
      </c>
    </row>
    <row r="167" spans="1:5">
      <c r="A167" s="82" t="s">
        <v>426</v>
      </c>
      <c r="B167" s="82" t="s">
        <v>428</v>
      </c>
      <c r="C167" s="83">
        <v>38002</v>
      </c>
      <c r="D167" s="82">
        <v>10413</v>
      </c>
      <c r="E167" s="84">
        <v>2123.1999999999998</v>
      </c>
    </row>
    <row r="168" spans="1:5">
      <c r="A168" s="82" t="s">
        <v>426</v>
      </c>
      <c r="B168" s="82" t="s">
        <v>432</v>
      </c>
      <c r="C168" s="83">
        <v>38003</v>
      </c>
      <c r="D168" s="82">
        <v>10414</v>
      </c>
      <c r="E168" s="84">
        <v>224.83</v>
      </c>
    </row>
    <row r="169" spans="1:5">
      <c r="A169" s="82" t="s">
        <v>426</v>
      </c>
      <c r="B169" s="82" t="s">
        <v>428</v>
      </c>
      <c r="C169" s="83">
        <v>38010</v>
      </c>
      <c r="D169" s="82">
        <v>10415</v>
      </c>
      <c r="E169" s="84">
        <v>102.4</v>
      </c>
    </row>
    <row r="170" spans="1:5">
      <c r="A170" s="82" t="s">
        <v>426</v>
      </c>
      <c r="B170" s="82" t="s">
        <v>431</v>
      </c>
      <c r="C170" s="83">
        <v>38013</v>
      </c>
      <c r="D170" s="82">
        <v>10416</v>
      </c>
      <c r="E170" s="84">
        <v>720</v>
      </c>
    </row>
    <row r="171" spans="1:5">
      <c r="A171" s="82" t="s">
        <v>426</v>
      </c>
      <c r="B171" s="82" t="s">
        <v>427</v>
      </c>
      <c r="C171" s="83">
        <v>38014</v>
      </c>
      <c r="D171" s="82">
        <v>10417</v>
      </c>
      <c r="E171" s="84">
        <v>11188.4</v>
      </c>
    </row>
    <row r="172" spans="1:5">
      <c r="A172" s="82" t="s">
        <v>426</v>
      </c>
      <c r="B172" s="82" t="s">
        <v>427</v>
      </c>
      <c r="C172" s="83">
        <v>38010</v>
      </c>
      <c r="D172" s="82">
        <v>10418</v>
      </c>
      <c r="E172" s="84">
        <v>1814.8</v>
      </c>
    </row>
    <row r="173" spans="1:5">
      <c r="A173" s="82" t="s">
        <v>426</v>
      </c>
      <c r="B173" s="82" t="s">
        <v>427</v>
      </c>
      <c r="C173" s="83">
        <v>38016</v>
      </c>
      <c r="D173" s="82">
        <v>10419</v>
      </c>
      <c r="E173" s="84">
        <v>2097.6</v>
      </c>
    </row>
    <row r="174" spans="1:5">
      <c r="A174" s="82" t="s">
        <v>426</v>
      </c>
      <c r="B174" s="82" t="s">
        <v>428</v>
      </c>
      <c r="C174" s="83">
        <v>38013</v>
      </c>
      <c r="D174" s="82">
        <v>10420</v>
      </c>
      <c r="E174" s="84">
        <v>1707.84</v>
      </c>
    </row>
    <row r="175" spans="1:5">
      <c r="A175" s="82" t="s">
        <v>426</v>
      </c>
      <c r="B175" s="82" t="s">
        <v>431</v>
      </c>
      <c r="C175" s="83">
        <v>38013</v>
      </c>
      <c r="D175" s="82">
        <v>10421</v>
      </c>
      <c r="E175" s="84">
        <v>1194.27</v>
      </c>
    </row>
    <row r="176" spans="1:5">
      <c r="A176" s="82" t="s">
        <v>426</v>
      </c>
      <c r="B176" s="82" t="s">
        <v>432</v>
      </c>
      <c r="C176" s="83">
        <v>38017</v>
      </c>
      <c r="D176" s="82">
        <v>10422</v>
      </c>
      <c r="E176" s="84">
        <v>49.8</v>
      </c>
    </row>
    <row r="177" spans="1:5">
      <c r="A177" s="82" t="s">
        <v>423</v>
      </c>
      <c r="B177" s="82" t="s">
        <v>425</v>
      </c>
      <c r="C177" s="83">
        <v>38041</v>
      </c>
      <c r="D177" s="82">
        <v>10423</v>
      </c>
      <c r="E177" s="84">
        <v>1020</v>
      </c>
    </row>
    <row r="178" spans="1:5">
      <c r="A178" s="82" t="s">
        <v>423</v>
      </c>
      <c r="B178" s="82" t="s">
        <v>433</v>
      </c>
      <c r="C178" s="83">
        <v>38013</v>
      </c>
      <c r="D178" s="82">
        <v>10424</v>
      </c>
      <c r="E178" s="84">
        <v>9194.56</v>
      </c>
    </row>
    <row r="179" spans="1:5">
      <c r="A179" s="82" t="s">
        <v>423</v>
      </c>
      <c r="B179" s="82" t="s">
        <v>425</v>
      </c>
      <c r="C179" s="83">
        <v>38031</v>
      </c>
      <c r="D179" s="82">
        <v>10425</v>
      </c>
      <c r="E179" s="84">
        <v>360</v>
      </c>
    </row>
    <row r="180" spans="1:5">
      <c r="A180" s="82" t="s">
        <v>426</v>
      </c>
      <c r="B180" s="82" t="s">
        <v>427</v>
      </c>
      <c r="C180" s="83">
        <v>38023</v>
      </c>
      <c r="D180" s="82">
        <v>10426</v>
      </c>
      <c r="E180" s="84">
        <v>338.2</v>
      </c>
    </row>
    <row r="181" spans="1:5">
      <c r="A181" s="82" t="s">
        <v>426</v>
      </c>
      <c r="B181" s="82" t="s">
        <v>427</v>
      </c>
      <c r="C181" s="83">
        <v>38049</v>
      </c>
      <c r="D181" s="82">
        <v>10427</v>
      </c>
      <c r="E181" s="84">
        <v>651</v>
      </c>
    </row>
    <row r="182" spans="1:5">
      <c r="A182" s="82" t="s">
        <v>423</v>
      </c>
      <c r="B182" s="82" t="s">
        <v>433</v>
      </c>
      <c r="C182" s="83">
        <v>38021</v>
      </c>
      <c r="D182" s="82">
        <v>10428</v>
      </c>
      <c r="E182" s="84">
        <v>192</v>
      </c>
    </row>
    <row r="183" spans="1:5">
      <c r="A183" s="82" t="s">
        <v>426</v>
      </c>
      <c r="B183" s="82" t="s">
        <v>428</v>
      </c>
      <c r="C183" s="83">
        <v>38024</v>
      </c>
      <c r="D183" s="82">
        <v>10429</v>
      </c>
      <c r="E183" s="84">
        <v>1441.37</v>
      </c>
    </row>
    <row r="184" spans="1:5">
      <c r="A184" s="82" t="s">
        <v>426</v>
      </c>
      <c r="B184" s="82" t="s">
        <v>427</v>
      </c>
      <c r="C184" s="83">
        <v>38020</v>
      </c>
      <c r="D184" s="82">
        <v>10430</v>
      </c>
      <c r="E184" s="84">
        <v>4899.2</v>
      </c>
    </row>
    <row r="185" spans="1:5">
      <c r="A185" s="82" t="s">
        <v>426</v>
      </c>
      <c r="B185" s="82" t="s">
        <v>427</v>
      </c>
      <c r="C185" s="83">
        <v>38024</v>
      </c>
      <c r="D185" s="82">
        <v>10431</v>
      </c>
      <c r="E185" s="84">
        <v>1892.25</v>
      </c>
    </row>
    <row r="186" spans="1:5">
      <c r="A186" s="82" t="s">
        <v>426</v>
      </c>
      <c r="B186" s="82" t="s">
        <v>428</v>
      </c>
      <c r="C186" s="83">
        <v>38024</v>
      </c>
      <c r="D186" s="82">
        <v>10432</v>
      </c>
      <c r="E186" s="84">
        <v>485</v>
      </c>
    </row>
    <row r="187" spans="1:5">
      <c r="A187" s="82" t="s">
        <v>426</v>
      </c>
      <c r="B187" s="82" t="s">
        <v>428</v>
      </c>
      <c r="C187" s="83">
        <v>38050</v>
      </c>
      <c r="D187" s="82">
        <v>10433</v>
      </c>
      <c r="E187" s="84">
        <v>851.2</v>
      </c>
    </row>
    <row r="188" spans="1:5">
      <c r="A188" s="82" t="s">
        <v>426</v>
      </c>
      <c r="B188" s="82" t="s">
        <v>428</v>
      </c>
      <c r="C188" s="83">
        <v>38030</v>
      </c>
      <c r="D188" s="82">
        <v>10434</v>
      </c>
      <c r="E188" s="84">
        <v>321.12</v>
      </c>
    </row>
    <row r="189" spans="1:5">
      <c r="A189" s="82" t="s">
        <v>426</v>
      </c>
      <c r="B189" s="82" t="s">
        <v>431</v>
      </c>
      <c r="C189" s="83">
        <v>38024</v>
      </c>
      <c r="D189" s="82">
        <v>10435</v>
      </c>
      <c r="E189" s="84">
        <v>631.6</v>
      </c>
    </row>
    <row r="190" spans="1:5">
      <c r="A190" s="82" t="s">
        <v>426</v>
      </c>
      <c r="B190" s="82" t="s">
        <v>428</v>
      </c>
      <c r="C190" s="83">
        <v>38028</v>
      </c>
      <c r="D190" s="82">
        <v>10436</v>
      </c>
      <c r="E190" s="84">
        <v>1994.52</v>
      </c>
    </row>
    <row r="191" spans="1:5">
      <c r="A191" s="82" t="s">
        <v>426</v>
      </c>
      <c r="B191" s="82" t="s">
        <v>431</v>
      </c>
      <c r="C191" s="83">
        <v>38029</v>
      </c>
      <c r="D191" s="82">
        <v>10437</v>
      </c>
      <c r="E191" s="84">
        <v>393</v>
      </c>
    </row>
    <row r="192" spans="1:5">
      <c r="A192" s="82" t="s">
        <v>426</v>
      </c>
      <c r="B192" s="82" t="s">
        <v>428</v>
      </c>
      <c r="C192" s="83">
        <v>38031</v>
      </c>
      <c r="D192" s="82">
        <v>10438</v>
      </c>
      <c r="E192" s="84">
        <v>454</v>
      </c>
    </row>
    <row r="193" spans="1:5">
      <c r="A193" s="82" t="s">
        <v>423</v>
      </c>
      <c r="B193" s="82" t="s">
        <v>425</v>
      </c>
      <c r="C193" s="83">
        <v>38027</v>
      </c>
      <c r="D193" s="82">
        <v>10439</v>
      </c>
      <c r="E193" s="84">
        <v>1078</v>
      </c>
    </row>
    <row r="194" spans="1:5">
      <c r="A194" s="82" t="s">
        <v>426</v>
      </c>
      <c r="B194" s="82" t="s">
        <v>427</v>
      </c>
      <c r="C194" s="83">
        <v>38045</v>
      </c>
      <c r="D194" s="82">
        <v>10440</v>
      </c>
      <c r="E194" s="84">
        <v>4924.13</v>
      </c>
    </row>
    <row r="195" spans="1:5">
      <c r="A195" s="82" t="s">
        <v>426</v>
      </c>
      <c r="B195" s="82" t="s">
        <v>428</v>
      </c>
      <c r="C195" s="83">
        <v>38060</v>
      </c>
      <c r="D195" s="82">
        <v>10441</v>
      </c>
      <c r="E195" s="84">
        <v>1755</v>
      </c>
    </row>
    <row r="196" spans="1:5">
      <c r="A196" s="82" t="s">
        <v>426</v>
      </c>
      <c r="B196" s="82" t="s">
        <v>428</v>
      </c>
      <c r="C196" s="83">
        <v>38035</v>
      </c>
      <c r="D196" s="82">
        <v>10442</v>
      </c>
      <c r="E196" s="84">
        <v>1792</v>
      </c>
    </row>
    <row r="197" spans="1:5">
      <c r="A197" s="82" t="s">
        <v>426</v>
      </c>
      <c r="B197" s="82" t="s">
        <v>431</v>
      </c>
      <c r="C197" s="83">
        <v>38031</v>
      </c>
      <c r="D197" s="82">
        <v>10443</v>
      </c>
      <c r="E197" s="84">
        <v>517.44000000000005</v>
      </c>
    </row>
    <row r="198" spans="1:5">
      <c r="A198" s="82" t="s">
        <v>426</v>
      </c>
      <c r="B198" s="82" t="s">
        <v>428</v>
      </c>
      <c r="C198" s="83">
        <v>38038</v>
      </c>
      <c r="D198" s="82">
        <v>10444</v>
      </c>
      <c r="E198" s="84">
        <v>1031.7</v>
      </c>
    </row>
    <row r="199" spans="1:5">
      <c r="A199" s="82" t="s">
        <v>426</v>
      </c>
      <c r="B199" s="82" t="s">
        <v>428</v>
      </c>
      <c r="C199" s="83">
        <v>38037</v>
      </c>
      <c r="D199" s="82">
        <v>10445</v>
      </c>
      <c r="E199" s="84">
        <v>174.9</v>
      </c>
    </row>
    <row r="200" spans="1:5">
      <c r="A200" s="82" t="s">
        <v>423</v>
      </c>
      <c r="B200" s="82" t="s">
        <v>425</v>
      </c>
      <c r="C200" s="83">
        <v>38036</v>
      </c>
      <c r="D200" s="82">
        <v>10446</v>
      </c>
      <c r="E200" s="84">
        <v>246.24</v>
      </c>
    </row>
    <row r="201" spans="1:5">
      <c r="A201" s="82" t="s">
        <v>426</v>
      </c>
      <c r="B201" s="82" t="s">
        <v>427</v>
      </c>
      <c r="C201" s="83">
        <v>38053</v>
      </c>
      <c r="D201" s="82">
        <v>10447</v>
      </c>
      <c r="E201" s="84">
        <v>914.4</v>
      </c>
    </row>
    <row r="202" spans="1:5">
      <c r="A202" s="82" t="s">
        <v>426</v>
      </c>
      <c r="B202" s="82" t="s">
        <v>427</v>
      </c>
      <c r="C202" s="83">
        <v>38041</v>
      </c>
      <c r="D202" s="82">
        <v>10448</v>
      </c>
      <c r="E202" s="84">
        <v>443.4</v>
      </c>
    </row>
    <row r="203" spans="1:5">
      <c r="A203" s="82" t="s">
        <v>426</v>
      </c>
      <c r="B203" s="82" t="s">
        <v>428</v>
      </c>
      <c r="C203" s="83">
        <v>38044</v>
      </c>
      <c r="D203" s="82">
        <v>10449</v>
      </c>
      <c r="E203" s="84">
        <v>1838.2</v>
      </c>
    </row>
    <row r="204" spans="1:5">
      <c r="A204" s="82" t="s">
        <v>426</v>
      </c>
      <c r="B204" s="82" t="s">
        <v>431</v>
      </c>
      <c r="C204" s="83">
        <v>38057</v>
      </c>
      <c r="D204" s="82">
        <v>10450</v>
      </c>
      <c r="E204" s="84">
        <v>425.12</v>
      </c>
    </row>
    <row r="205" spans="1:5">
      <c r="A205" s="82" t="s">
        <v>426</v>
      </c>
      <c r="B205" s="82" t="s">
        <v>427</v>
      </c>
      <c r="C205" s="83">
        <v>38058</v>
      </c>
      <c r="D205" s="82">
        <v>10451</v>
      </c>
      <c r="E205" s="84">
        <v>3849.66</v>
      </c>
    </row>
    <row r="206" spans="1:5">
      <c r="A206" s="82" t="s">
        <v>426</v>
      </c>
      <c r="B206" s="82" t="s">
        <v>431</v>
      </c>
      <c r="C206" s="83">
        <v>38043</v>
      </c>
      <c r="D206" s="82">
        <v>10452</v>
      </c>
      <c r="E206" s="84">
        <v>2018.5</v>
      </c>
    </row>
    <row r="207" spans="1:5">
      <c r="A207" s="82" t="s">
        <v>426</v>
      </c>
      <c r="B207" s="82" t="s">
        <v>430</v>
      </c>
      <c r="C207" s="83">
        <v>38043</v>
      </c>
      <c r="D207" s="82">
        <v>10453</v>
      </c>
      <c r="E207" s="84">
        <v>407.7</v>
      </c>
    </row>
    <row r="208" spans="1:5">
      <c r="A208" s="82" t="s">
        <v>426</v>
      </c>
      <c r="B208" s="82" t="s">
        <v>427</v>
      </c>
      <c r="C208" s="83">
        <v>38042</v>
      </c>
      <c r="D208" s="82">
        <v>10454</v>
      </c>
      <c r="E208" s="84">
        <v>331.2</v>
      </c>
    </row>
    <row r="209" spans="1:5">
      <c r="A209" s="82" t="s">
        <v>426</v>
      </c>
      <c r="B209" s="82" t="s">
        <v>431</v>
      </c>
      <c r="C209" s="83">
        <v>38049</v>
      </c>
      <c r="D209" s="82">
        <v>10455</v>
      </c>
      <c r="E209" s="84">
        <v>2684</v>
      </c>
    </row>
    <row r="210" spans="1:5">
      <c r="A210" s="82" t="s">
        <v>426</v>
      </c>
      <c r="B210" s="82" t="s">
        <v>431</v>
      </c>
      <c r="C210" s="83">
        <v>38045</v>
      </c>
      <c r="D210" s="82">
        <v>10456</v>
      </c>
      <c r="E210" s="84">
        <v>557.6</v>
      </c>
    </row>
    <row r="211" spans="1:5">
      <c r="A211" s="82" t="s">
        <v>426</v>
      </c>
      <c r="B211" s="82" t="s">
        <v>432</v>
      </c>
      <c r="C211" s="83">
        <v>38049</v>
      </c>
      <c r="D211" s="82">
        <v>10457</v>
      </c>
      <c r="E211" s="84">
        <v>1584</v>
      </c>
    </row>
    <row r="212" spans="1:5">
      <c r="A212" s="82" t="s">
        <v>423</v>
      </c>
      <c r="B212" s="82" t="s">
        <v>433</v>
      </c>
      <c r="C212" s="83">
        <v>38050</v>
      </c>
      <c r="D212" s="82">
        <v>10458</v>
      </c>
      <c r="E212" s="84">
        <v>3891</v>
      </c>
    </row>
    <row r="213" spans="1:5">
      <c r="A213" s="82" t="s">
        <v>426</v>
      </c>
      <c r="B213" s="82" t="s">
        <v>427</v>
      </c>
      <c r="C213" s="83">
        <v>38045</v>
      </c>
      <c r="D213" s="82">
        <v>10459</v>
      </c>
      <c r="E213" s="84">
        <v>1659.2</v>
      </c>
    </row>
    <row r="214" spans="1:5">
      <c r="A214" s="82" t="s">
        <v>426</v>
      </c>
      <c r="B214" s="82" t="s">
        <v>431</v>
      </c>
      <c r="C214" s="83">
        <v>38049</v>
      </c>
      <c r="D214" s="82">
        <v>10460</v>
      </c>
      <c r="E214" s="84">
        <v>176.1</v>
      </c>
    </row>
    <row r="215" spans="1:5">
      <c r="A215" s="82" t="s">
        <v>426</v>
      </c>
      <c r="B215" s="82" t="s">
        <v>430</v>
      </c>
      <c r="C215" s="83">
        <v>38051</v>
      </c>
      <c r="D215" s="82">
        <v>10461</v>
      </c>
      <c r="E215" s="84">
        <v>1538.7</v>
      </c>
    </row>
    <row r="216" spans="1:5">
      <c r="A216" s="82" t="s">
        <v>426</v>
      </c>
      <c r="B216" s="82" t="s">
        <v>432</v>
      </c>
      <c r="C216" s="83">
        <v>38064</v>
      </c>
      <c r="D216" s="82">
        <v>10462</v>
      </c>
      <c r="E216" s="84">
        <v>156</v>
      </c>
    </row>
    <row r="217" spans="1:5">
      <c r="A217" s="82" t="s">
        <v>423</v>
      </c>
      <c r="B217" s="82" t="s">
        <v>424</v>
      </c>
      <c r="C217" s="83">
        <v>38052</v>
      </c>
      <c r="D217" s="82">
        <v>10463</v>
      </c>
      <c r="E217" s="84">
        <v>713.3</v>
      </c>
    </row>
    <row r="218" spans="1:5">
      <c r="A218" s="82" t="s">
        <v>426</v>
      </c>
      <c r="B218" s="82" t="s">
        <v>427</v>
      </c>
      <c r="C218" s="83">
        <v>38060</v>
      </c>
      <c r="D218" s="82">
        <v>10464</v>
      </c>
      <c r="E218" s="84">
        <v>1609.28</v>
      </c>
    </row>
    <row r="219" spans="1:5">
      <c r="A219" s="82" t="s">
        <v>426</v>
      </c>
      <c r="B219" s="82" t="s">
        <v>430</v>
      </c>
      <c r="C219" s="83">
        <v>38060</v>
      </c>
      <c r="D219" s="82">
        <v>10465</v>
      </c>
      <c r="E219" s="84">
        <v>2518</v>
      </c>
    </row>
    <row r="220" spans="1:5">
      <c r="A220" s="82" t="s">
        <v>426</v>
      </c>
      <c r="B220" s="82" t="s">
        <v>427</v>
      </c>
      <c r="C220" s="83">
        <v>38059</v>
      </c>
      <c r="D220" s="82">
        <v>10466</v>
      </c>
      <c r="E220" s="84">
        <v>216</v>
      </c>
    </row>
    <row r="221" spans="1:5">
      <c r="A221" s="82" t="s">
        <v>426</v>
      </c>
      <c r="B221" s="82" t="s">
        <v>431</v>
      </c>
      <c r="C221" s="83">
        <v>38057</v>
      </c>
      <c r="D221" s="82">
        <v>10467</v>
      </c>
      <c r="E221" s="84">
        <v>235.2</v>
      </c>
    </row>
    <row r="222" spans="1:5">
      <c r="A222" s="82" t="s">
        <v>426</v>
      </c>
      <c r="B222" s="82" t="s">
        <v>428</v>
      </c>
      <c r="C222" s="83">
        <v>38058</v>
      </c>
      <c r="D222" s="82">
        <v>10468</v>
      </c>
      <c r="E222" s="84">
        <v>717.6</v>
      </c>
    </row>
    <row r="223" spans="1:5">
      <c r="A223" s="82" t="s">
        <v>426</v>
      </c>
      <c r="B223" s="82" t="s">
        <v>430</v>
      </c>
      <c r="C223" s="83">
        <v>38060</v>
      </c>
      <c r="D223" s="82">
        <v>10469</v>
      </c>
      <c r="E223" s="84">
        <v>956.67</v>
      </c>
    </row>
    <row r="224" spans="1:5">
      <c r="A224" s="82" t="s">
        <v>426</v>
      </c>
      <c r="B224" s="82" t="s">
        <v>427</v>
      </c>
      <c r="C224" s="83">
        <v>38060</v>
      </c>
      <c r="D224" s="82">
        <v>10470</v>
      </c>
      <c r="E224" s="84">
        <v>1820.8</v>
      </c>
    </row>
    <row r="225" spans="1:5">
      <c r="A225" s="82" t="s">
        <v>426</v>
      </c>
      <c r="B225" s="82" t="s">
        <v>432</v>
      </c>
      <c r="C225" s="83">
        <v>38064</v>
      </c>
      <c r="D225" s="82">
        <v>10471</v>
      </c>
      <c r="E225" s="84">
        <v>1328</v>
      </c>
    </row>
    <row r="226" spans="1:5">
      <c r="A226" s="82" t="s">
        <v>426</v>
      </c>
      <c r="B226" s="82" t="s">
        <v>431</v>
      </c>
      <c r="C226" s="83">
        <v>38065</v>
      </c>
      <c r="D226" s="82">
        <v>10472</v>
      </c>
      <c r="E226" s="84">
        <v>1036.8</v>
      </c>
    </row>
    <row r="227" spans="1:5">
      <c r="A227" s="82" t="s">
        <v>426</v>
      </c>
      <c r="B227" s="82" t="s">
        <v>430</v>
      </c>
      <c r="C227" s="83">
        <v>38067</v>
      </c>
      <c r="D227" s="82">
        <v>10473</v>
      </c>
      <c r="E227" s="84">
        <v>230.4</v>
      </c>
    </row>
    <row r="228" spans="1:5">
      <c r="A228" s="82" t="s">
        <v>423</v>
      </c>
      <c r="B228" s="82" t="s">
        <v>424</v>
      </c>
      <c r="C228" s="83">
        <v>38067</v>
      </c>
      <c r="D228" s="82">
        <v>10474</v>
      </c>
      <c r="E228" s="84">
        <v>1249.0999999999999</v>
      </c>
    </row>
    <row r="229" spans="1:5">
      <c r="A229" s="82" t="s">
        <v>423</v>
      </c>
      <c r="B229" s="82" t="s">
        <v>429</v>
      </c>
      <c r="C229" s="83">
        <v>38081</v>
      </c>
      <c r="D229" s="82">
        <v>10475</v>
      </c>
      <c r="E229" s="84">
        <v>1505.18</v>
      </c>
    </row>
    <row r="230" spans="1:5">
      <c r="A230" s="82" t="s">
        <v>426</v>
      </c>
      <c r="B230" s="82" t="s">
        <v>431</v>
      </c>
      <c r="C230" s="83">
        <v>38070</v>
      </c>
      <c r="D230" s="82">
        <v>10476</v>
      </c>
      <c r="E230" s="84">
        <v>180.48</v>
      </c>
    </row>
    <row r="231" spans="1:5">
      <c r="A231" s="82" t="s">
        <v>423</v>
      </c>
      <c r="B231" s="82" t="s">
        <v>424</v>
      </c>
      <c r="C231" s="83">
        <v>38071</v>
      </c>
      <c r="D231" s="82">
        <v>10477</v>
      </c>
      <c r="E231" s="84">
        <v>558</v>
      </c>
    </row>
    <row r="232" spans="1:5">
      <c r="A232" s="82" t="s">
        <v>426</v>
      </c>
      <c r="B232" s="82" t="s">
        <v>432</v>
      </c>
      <c r="C232" s="83">
        <v>38072</v>
      </c>
      <c r="D232" s="82">
        <v>10478</v>
      </c>
      <c r="E232" s="84">
        <v>471.2</v>
      </c>
    </row>
    <row r="233" spans="1:5">
      <c r="A233" s="82" t="s">
        <v>426</v>
      </c>
      <c r="B233" s="82" t="s">
        <v>428</v>
      </c>
      <c r="C233" s="83">
        <v>38067</v>
      </c>
      <c r="D233" s="82">
        <v>10479</v>
      </c>
      <c r="E233" s="84">
        <v>10495.6</v>
      </c>
    </row>
    <row r="234" spans="1:5">
      <c r="A234" s="82" t="s">
        <v>423</v>
      </c>
      <c r="B234" s="82" t="s">
        <v>425</v>
      </c>
      <c r="C234" s="83">
        <v>38070</v>
      </c>
      <c r="D234" s="82">
        <v>10480</v>
      </c>
      <c r="E234" s="84">
        <v>756</v>
      </c>
    </row>
    <row r="235" spans="1:5">
      <c r="A235" s="82" t="s">
        <v>426</v>
      </c>
      <c r="B235" s="82" t="s">
        <v>431</v>
      </c>
      <c r="C235" s="83">
        <v>38071</v>
      </c>
      <c r="D235" s="82">
        <v>10481</v>
      </c>
      <c r="E235" s="84">
        <v>1472</v>
      </c>
    </row>
    <row r="236" spans="1:5">
      <c r="A236" s="82" t="s">
        <v>426</v>
      </c>
      <c r="B236" s="82" t="s">
        <v>430</v>
      </c>
      <c r="C236" s="83">
        <v>38087</v>
      </c>
      <c r="D236" s="82">
        <v>10482</v>
      </c>
      <c r="E236" s="84">
        <v>147</v>
      </c>
    </row>
    <row r="237" spans="1:5">
      <c r="A237" s="82" t="s">
        <v>423</v>
      </c>
      <c r="B237" s="82" t="s">
        <v>433</v>
      </c>
      <c r="C237" s="83">
        <v>38102</v>
      </c>
      <c r="D237" s="82">
        <v>10483</v>
      </c>
      <c r="E237" s="84">
        <v>668.8</v>
      </c>
    </row>
    <row r="238" spans="1:5">
      <c r="A238" s="82" t="s">
        <v>426</v>
      </c>
      <c r="B238" s="82" t="s">
        <v>428</v>
      </c>
      <c r="C238" s="83">
        <v>38078</v>
      </c>
      <c r="D238" s="82">
        <v>10484</v>
      </c>
      <c r="E238" s="84">
        <v>386.2</v>
      </c>
    </row>
    <row r="239" spans="1:5">
      <c r="A239" s="82" t="s">
        <v>426</v>
      </c>
      <c r="B239" s="82" t="s">
        <v>427</v>
      </c>
      <c r="C239" s="83">
        <v>38077</v>
      </c>
      <c r="D239" s="82">
        <v>10485</v>
      </c>
      <c r="E239" s="84">
        <v>1584</v>
      </c>
    </row>
    <row r="240" spans="1:5">
      <c r="A240" s="82" t="s">
        <v>426</v>
      </c>
      <c r="B240" s="82" t="s">
        <v>430</v>
      </c>
      <c r="C240" s="83">
        <v>38079</v>
      </c>
      <c r="D240" s="82">
        <v>10486</v>
      </c>
      <c r="E240" s="84">
        <v>1272</v>
      </c>
    </row>
    <row r="241" spans="1:5">
      <c r="A241" s="82" t="s">
        <v>426</v>
      </c>
      <c r="B241" s="82" t="s">
        <v>432</v>
      </c>
      <c r="C241" s="83">
        <v>38074</v>
      </c>
      <c r="D241" s="82">
        <v>10487</v>
      </c>
      <c r="E241" s="84">
        <v>889.7</v>
      </c>
    </row>
    <row r="242" spans="1:5">
      <c r="A242" s="82" t="s">
        <v>426</v>
      </c>
      <c r="B242" s="82" t="s">
        <v>431</v>
      </c>
      <c r="C242" s="83">
        <v>38079</v>
      </c>
      <c r="D242" s="82">
        <v>10488</v>
      </c>
      <c r="E242" s="84">
        <v>1512</v>
      </c>
    </row>
    <row r="243" spans="1:5">
      <c r="A243" s="82" t="s">
        <v>423</v>
      </c>
      <c r="B243" s="82" t="s">
        <v>425</v>
      </c>
      <c r="C243" s="83">
        <v>38086</v>
      </c>
      <c r="D243" s="82">
        <v>10489</v>
      </c>
      <c r="E243" s="84">
        <v>439.2</v>
      </c>
    </row>
    <row r="244" spans="1:5">
      <c r="A244" s="82" t="s">
        <v>423</v>
      </c>
      <c r="B244" s="82" t="s">
        <v>433</v>
      </c>
      <c r="C244" s="83">
        <v>38080</v>
      </c>
      <c r="D244" s="82">
        <v>10490</v>
      </c>
      <c r="E244" s="84">
        <v>3163.2</v>
      </c>
    </row>
    <row r="245" spans="1:5">
      <c r="A245" s="82" t="s">
        <v>426</v>
      </c>
      <c r="B245" s="82" t="s">
        <v>431</v>
      </c>
      <c r="C245" s="83">
        <v>38085</v>
      </c>
      <c r="D245" s="82">
        <v>10491</v>
      </c>
      <c r="E245" s="84">
        <v>259.5</v>
      </c>
    </row>
    <row r="246" spans="1:5">
      <c r="A246" s="82" t="s">
        <v>426</v>
      </c>
      <c r="B246" s="82" t="s">
        <v>428</v>
      </c>
      <c r="C246" s="83">
        <v>38088</v>
      </c>
      <c r="D246" s="82">
        <v>10492</v>
      </c>
      <c r="E246" s="84">
        <v>851.2</v>
      </c>
    </row>
    <row r="247" spans="1:5">
      <c r="A247" s="82" t="s">
        <v>426</v>
      </c>
      <c r="B247" s="82" t="s">
        <v>427</v>
      </c>
      <c r="C247" s="83">
        <v>38087</v>
      </c>
      <c r="D247" s="82">
        <v>10493</v>
      </c>
      <c r="E247" s="84">
        <v>608.4</v>
      </c>
    </row>
    <row r="248" spans="1:5">
      <c r="A248" s="82" t="s">
        <v>426</v>
      </c>
      <c r="B248" s="82" t="s">
        <v>427</v>
      </c>
      <c r="C248" s="83">
        <v>38086</v>
      </c>
      <c r="D248" s="82">
        <v>10494</v>
      </c>
      <c r="E248" s="84">
        <v>912</v>
      </c>
    </row>
    <row r="249" spans="1:5">
      <c r="A249" s="82" t="s">
        <v>426</v>
      </c>
      <c r="B249" s="82" t="s">
        <v>428</v>
      </c>
      <c r="C249" s="83">
        <v>38088</v>
      </c>
      <c r="D249" s="82">
        <v>10495</v>
      </c>
      <c r="E249" s="84">
        <v>278</v>
      </c>
    </row>
    <row r="250" spans="1:5">
      <c r="A250" s="82" t="s">
        <v>423</v>
      </c>
      <c r="B250" s="82" t="s">
        <v>433</v>
      </c>
      <c r="C250" s="83">
        <v>38084</v>
      </c>
      <c r="D250" s="82">
        <v>10496</v>
      </c>
      <c r="E250" s="84">
        <v>190</v>
      </c>
    </row>
    <row r="251" spans="1:5">
      <c r="A251" s="82" t="s">
        <v>423</v>
      </c>
      <c r="B251" s="82" t="s">
        <v>433</v>
      </c>
      <c r="C251" s="83">
        <v>38084</v>
      </c>
      <c r="D251" s="82">
        <v>10497</v>
      </c>
      <c r="E251" s="84">
        <v>1380.6</v>
      </c>
    </row>
    <row r="252" spans="1:5">
      <c r="A252" s="82" t="s">
        <v>426</v>
      </c>
      <c r="B252" s="82" t="s">
        <v>431</v>
      </c>
      <c r="C252" s="83">
        <v>38088</v>
      </c>
      <c r="D252" s="82">
        <v>10498</v>
      </c>
      <c r="E252" s="84">
        <v>575</v>
      </c>
    </row>
    <row r="253" spans="1:5">
      <c r="A253" s="82" t="s">
        <v>426</v>
      </c>
      <c r="B253" s="82" t="s">
        <v>427</v>
      </c>
      <c r="C253" s="83">
        <v>38093</v>
      </c>
      <c r="D253" s="82">
        <v>10499</v>
      </c>
      <c r="E253" s="84">
        <v>1412</v>
      </c>
    </row>
    <row r="254" spans="1:5">
      <c r="A254" s="82" t="s">
        <v>423</v>
      </c>
      <c r="B254" s="82" t="s">
        <v>425</v>
      </c>
      <c r="C254" s="83">
        <v>38094</v>
      </c>
      <c r="D254" s="82">
        <v>10500</v>
      </c>
      <c r="E254" s="84">
        <v>523.26</v>
      </c>
    </row>
    <row r="255" spans="1:5">
      <c r="A255" s="82" t="s">
        <v>423</v>
      </c>
      <c r="B255" s="82" t="s">
        <v>429</v>
      </c>
      <c r="C255" s="83">
        <v>38093</v>
      </c>
      <c r="D255" s="82">
        <v>10501</v>
      </c>
      <c r="E255" s="84">
        <v>149</v>
      </c>
    </row>
    <row r="256" spans="1:5">
      <c r="A256" s="82" t="s">
        <v>426</v>
      </c>
      <c r="B256" s="82" t="s">
        <v>432</v>
      </c>
      <c r="C256" s="83">
        <v>38106</v>
      </c>
      <c r="D256" s="82">
        <v>10502</v>
      </c>
      <c r="E256" s="84">
        <v>816.3</v>
      </c>
    </row>
    <row r="257" spans="1:5">
      <c r="A257" s="82" t="s">
        <v>423</v>
      </c>
      <c r="B257" s="82" t="s">
        <v>425</v>
      </c>
      <c r="C257" s="83">
        <v>38093</v>
      </c>
      <c r="D257" s="82">
        <v>10503</v>
      </c>
      <c r="E257" s="84">
        <v>2048.5</v>
      </c>
    </row>
    <row r="258" spans="1:5">
      <c r="A258" s="82" t="s">
        <v>426</v>
      </c>
      <c r="B258" s="82" t="s">
        <v>427</v>
      </c>
      <c r="C258" s="83">
        <v>38095</v>
      </c>
      <c r="D258" s="82">
        <v>10504</v>
      </c>
      <c r="E258" s="84">
        <v>1388.5</v>
      </c>
    </row>
    <row r="259" spans="1:5">
      <c r="A259" s="82" t="s">
        <v>426</v>
      </c>
      <c r="B259" s="82" t="s">
        <v>428</v>
      </c>
      <c r="C259" s="83">
        <v>38098</v>
      </c>
      <c r="D259" s="82">
        <v>10505</v>
      </c>
      <c r="E259" s="84">
        <v>147.9</v>
      </c>
    </row>
    <row r="260" spans="1:5">
      <c r="A260" s="82" t="s">
        <v>423</v>
      </c>
      <c r="B260" s="82" t="s">
        <v>429</v>
      </c>
      <c r="C260" s="83">
        <v>38109</v>
      </c>
      <c r="D260" s="82">
        <v>10506</v>
      </c>
      <c r="E260" s="84">
        <v>415.8</v>
      </c>
    </row>
    <row r="261" spans="1:5">
      <c r="A261" s="82" t="s">
        <v>423</v>
      </c>
      <c r="B261" s="82" t="s">
        <v>433</v>
      </c>
      <c r="C261" s="83">
        <v>38099</v>
      </c>
      <c r="D261" s="82">
        <v>10507</v>
      </c>
      <c r="E261" s="84">
        <v>749.06</v>
      </c>
    </row>
    <row r="262" spans="1:5">
      <c r="A262" s="82" t="s">
        <v>426</v>
      </c>
      <c r="B262" s="82" t="s">
        <v>430</v>
      </c>
      <c r="C262" s="83">
        <v>38120</v>
      </c>
      <c r="D262" s="82">
        <v>10508</v>
      </c>
      <c r="E262" s="84">
        <v>240</v>
      </c>
    </row>
    <row r="263" spans="1:5">
      <c r="A263" s="82" t="s">
        <v>426</v>
      </c>
      <c r="B263" s="82" t="s">
        <v>427</v>
      </c>
      <c r="C263" s="83">
        <v>38106</v>
      </c>
      <c r="D263" s="82">
        <v>10509</v>
      </c>
      <c r="E263" s="84">
        <v>136.80000000000001</v>
      </c>
    </row>
    <row r="264" spans="1:5">
      <c r="A264" s="82" t="s">
        <v>423</v>
      </c>
      <c r="B264" s="82" t="s">
        <v>425</v>
      </c>
      <c r="C264" s="83">
        <v>38105</v>
      </c>
      <c r="D264" s="82">
        <v>10510</v>
      </c>
      <c r="E264" s="84">
        <v>4707.54</v>
      </c>
    </row>
    <row r="265" spans="1:5">
      <c r="A265" s="82" t="s">
        <v>426</v>
      </c>
      <c r="B265" s="82" t="s">
        <v>427</v>
      </c>
      <c r="C265" s="83">
        <v>38098</v>
      </c>
      <c r="D265" s="82">
        <v>10511</v>
      </c>
      <c r="E265" s="84">
        <v>2550</v>
      </c>
    </row>
    <row r="266" spans="1:5">
      <c r="A266" s="82" t="s">
        <v>423</v>
      </c>
      <c r="B266" s="82" t="s">
        <v>433</v>
      </c>
      <c r="C266" s="83">
        <v>38101</v>
      </c>
      <c r="D266" s="82">
        <v>10512</v>
      </c>
      <c r="E266" s="84">
        <v>525.29999999999995</v>
      </c>
    </row>
    <row r="267" spans="1:5">
      <c r="A267" s="82" t="s">
        <v>423</v>
      </c>
      <c r="B267" s="82" t="s">
        <v>433</v>
      </c>
      <c r="C267" s="83">
        <v>38105</v>
      </c>
      <c r="D267" s="82">
        <v>10513</v>
      </c>
      <c r="E267" s="84">
        <v>1942</v>
      </c>
    </row>
    <row r="268" spans="1:5">
      <c r="A268" s="82" t="s">
        <v>426</v>
      </c>
      <c r="B268" s="82" t="s">
        <v>428</v>
      </c>
      <c r="C268" s="83">
        <v>38123</v>
      </c>
      <c r="D268" s="82">
        <v>10514</v>
      </c>
      <c r="E268" s="84">
        <v>8623.4500000000007</v>
      </c>
    </row>
    <row r="269" spans="1:5">
      <c r="A269" s="82" t="s">
        <v>426</v>
      </c>
      <c r="B269" s="82" t="s">
        <v>432</v>
      </c>
      <c r="C269" s="83">
        <v>38130</v>
      </c>
      <c r="D269" s="82">
        <v>10515</v>
      </c>
      <c r="E269" s="84">
        <v>9921.2999999999993</v>
      </c>
    </row>
    <row r="270" spans="1:5">
      <c r="A270" s="82" t="s">
        <v>426</v>
      </c>
      <c r="B270" s="82" t="s">
        <v>432</v>
      </c>
      <c r="C270" s="83">
        <v>38108</v>
      </c>
      <c r="D270" s="82">
        <v>10516</v>
      </c>
      <c r="E270" s="84">
        <v>2381.0500000000002</v>
      </c>
    </row>
    <row r="271" spans="1:5">
      <c r="A271" s="82" t="s">
        <v>426</v>
      </c>
      <c r="B271" s="82" t="s">
        <v>428</v>
      </c>
      <c r="C271" s="83">
        <v>38106</v>
      </c>
      <c r="D271" s="82">
        <v>10517</v>
      </c>
      <c r="E271" s="84">
        <v>352</v>
      </c>
    </row>
    <row r="272" spans="1:5">
      <c r="A272" s="82" t="s">
        <v>426</v>
      </c>
      <c r="B272" s="82" t="s">
        <v>427</v>
      </c>
      <c r="C272" s="83">
        <v>38112</v>
      </c>
      <c r="D272" s="82">
        <v>10518</v>
      </c>
      <c r="E272" s="84">
        <v>4150.05</v>
      </c>
    </row>
    <row r="273" spans="1:5">
      <c r="A273" s="82" t="s">
        <v>423</v>
      </c>
      <c r="B273" s="82" t="s">
        <v>425</v>
      </c>
      <c r="C273" s="83">
        <v>38108</v>
      </c>
      <c r="D273" s="82">
        <v>10519</v>
      </c>
      <c r="E273" s="84">
        <v>2314.1999999999998</v>
      </c>
    </row>
    <row r="274" spans="1:5">
      <c r="A274" s="82" t="s">
        <v>423</v>
      </c>
      <c r="B274" s="82" t="s">
        <v>433</v>
      </c>
      <c r="C274" s="83">
        <v>38108</v>
      </c>
      <c r="D274" s="82">
        <v>10520</v>
      </c>
      <c r="E274" s="84">
        <v>200</v>
      </c>
    </row>
    <row r="275" spans="1:5">
      <c r="A275" s="82" t="s">
        <v>426</v>
      </c>
      <c r="B275" s="82" t="s">
        <v>431</v>
      </c>
      <c r="C275" s="83">
        <v>38109</v>
      </c>
      <c r="D275" s="82">
        <v>10521</v>
      </c>
      <c r="E275" s="84">
        <v>225.5</v>
      </c>
    </row>
    <row r="276" spans="1:5">
      <c r="A276" s="82" t="s">
        <v>426</v>
      </c>
      <c r="B276" s="82" t="s">
        <v>427</v>
      </c>
      <c r="C276" s="83">
        <v>38113</v>
      </c>
      <c r="D276" s="82">
        <v>10522</v>
      </c>
      <c r="E276" s="84">
        <v>2318.2399999999998</v>
      </c>
    </row>
    <row r="277" spans="1:5">
      <c r="A277" s="82" t="s">
        <v>423</v>
      </c>
      <c r="B277" s="82" t="s">
        <v>433</v>
      </c>
      <c r="C277" s="83">
        <v>38137</v>
      </c>
      <c r="D277" s="82">
        <v>10523</v>
      </c>
      <c r="E277" s="84">
        <v>2444.31</v>
      </c>
    </row>
    <row r="278" spans="1:5">
      <c r="A278" s="82" t="s">
        <v>426</v>
      </c>
      <c r="B278" s="82" t="s">
        <v>430</v>
      </c>
      <c r="C278" s="83">
        <v>38114</v>
      </c>
      <c r="D278" s="82">
        <v>10524</v>
      </c>
      <c r="E278" s="84">
        <v>3192.65</v>
      </c>
    </row>
    <row r="279" spans="1:5">
      <c r="A279" s="82" t="s">
        <v>426</v>
      </c>
      <c r="B279" s="82" t="s">
        <v>430</v>
      </c>
      <c r="C279" s="83">
        <v>38130</v>
      </c>
      <c r="D279" s="82">
        <v>10525</v>
      </c>
      <c r="E279" s="84">
        <v>818.4</v>
      </c>
    </row>
    <row r="280" spans="1:5">
      <c r="A280" s="82" t="s">
        <v>426</v>
      </c>
      <c r="B280" s="82" t="s">
        <v>427</v>
      </c>
      <c r="C280" s="83">
        <v>38122</v>
      </c>
      <c r="D280" s="82">
        <v>10526</v>
      </c>
      <c r="E280" s="84">
        <v>1151.4000000000001</v>
      </c>
    </row>
    <row r="281" spans="1:5">
      <c r="A281" s="82" t="s">
        <v>423</v>
      </c>
      <c r="B281" s="82" t="s">
        <v>433</v>
      </c>
      <c r="C281" s="83">
        <v>38114</v>
      </c>
      <c r="D281" s="82">
        <v>10527</v>
      </c>
      <c r="E281" s="84">
        <v>1503</v>
      </c>
    </row>
    <row r="282" spans="1:5">
      <c r="A282" s="82" t="s">
        <v>423</v>
      </c>
      <c r="B282" s="82" t="s">
        <v>425</v>
      </c>
      <c r="C282" s="83">
        <v>38116</v>
      </c>
      <c r="D282" s="82">
        <v>10528</v>
      </c>
      <c r="E282" s="84">
        <v>392.2</v>
      </c>
    </row>
    <row r="283" spans="1:5">
      <c r="A283" s="82" t="s">
        <v>423</v>
      </c>
      <c r="B283" s="82" t="s">
        <v>424</v>
      </c>
      <c r="C283" s="83">
        <v>38116</v>
      </c>
      <c r="D283" s="82">
        <v>10529</v>
      </c>
      <c r="E283" s="84">
        <v>946</v>
      </c>
    </row>
    <row r="284" spans="1:5">
      <c r="A284" s="82" t="s">
        <v>426</v>
      </c>
      <c r="B284" s="82" t="s">
        <v>428</v>
      </c>
      <c r="C284" s="83">
        <v>38119</v>
      </c>
      <c r="D284" s="82">
        <v>10530</v>
      </c>
      <c r="E284" s="84">
        <v>4180</v>
      </c>
    </row>
    <row r="285" spans="1:5">
      <c r="A285" s="82" t="s">
        <v>423</v>
      </c>
      <c r="B285" s="82" t="s">
        <v>433</v>
      </c>
      <c r="C285" s="83">
        <v>38126</v>
      </c>
      <c r="D285" s="82">
        <v>10531</v>
      </c>
      <c r="E285" s="84">
        <v>110</v>
      </c>
    </row>
    <row r="286" spans="1:5">
      <c r="A286" s="82" t="s">
        <v>423</v>
      </c>
      <c r="B286" s="82" t="s">
        <v>433</v>
      </c>
      <c r="C286" s="83">
        <v>38119</v>
      </c>
      <c r="D286" s="82">
        <v>10532</v>
      </c>
      <c r="E286" s="84">
        <v>796.35</v>
      </c>
    </row>
    <row r="287" spans="1:5">
      <c r="A287" s="82" t="s">
        <v>426</v>
      </c>
      <c r="B287" s="82" t="s">
        <v>431</v>
      </c>
      <c r="C287" s="83">
        <v>38129</v>
      </c>
      <c r="D287" s="82">
        <v>10533</v>
      </c>
      <c r="E287" s="84">
        <v>2222.1999999999998</v>
      </c>
    </row>
    <row r="288" spans="1:5">
      <c r="A288" s="82" t="s">
        <v>426</v>
      </c>
      <c r="B288" s="82" t="s">
        <v>431</v>
      </c>
      <c r="C288" s="83">
        <v>38121</v>
      </c>
      <c r="D288" s="82">
        <v>10534</v>
      </c>
      <c r="E288" s="84">
        <v>465.7</v>
      </c>
    </row>
    <row r="289" spans="1:5">
      <c r="A289" s="82" t="s">
        <v>426</v>
      </c>
      <c r="B289" s="82" t="s">
        <v>427</v>
      </c>
      <c r="C289" s="83">
        <v>38128</v>
      </c>
      <c r="D289" s="82">
        <v>10535</v>
      </c>
      <c r="E289" s="84">
        <v>1940.85</v>
      </c>
    </row>
    <row r="290" spans="1:5">
      <c r="A290" s="82" t="s">
        <v>426</v>
      </c>
      <c r="B290" s="82" t="s">
        <v>428</v>
      </c>
      <c r="C290" s="83">
        <v>38144</v>
      </c>
      <c r="D290" s="82">
        <v>10536</v>
      </c>
      <c r="E290" s="84">
        <v>1645</v>
      </c>
    </row>
    <row r="291" spans="1:5">
      <c r="A291" s="82" t="s">
        <v>426</v>
      </c>
      <c r="B291" s="82" t="s">
        <v>430</v>
      </c>
      <c r="C291" s="83">
        <v>38126</v>
      </c>
      <c r="D291" s="82">
        <v>10537</v>
      </c>
      <c r="E291" s="84">
        <v>1823.8</v>
      </c>
    </row>
    <row r="292" spans="1:5">
      <c r="A292" s="82" t="s">
        <v>423</v>
      </c>
      <c r="B292" s="82" t="s">
        <v>429</v>
      </c>
      <c r="C292" s="83">
        <v>38123</v>
      </c>
      <c r="D292" s="82">
        <v>10538</v>
      </c>
      <c r="E292" s="84">
        <v>139.80000000000001</v>
      </c>
    </row>
    <row r="293" spans="1:5">
      <c r="A293" s="82" t="s">
        <v>423</v>
      </c>
      <c r="B293" s="82" t="s">
        <v>425</v>
      </c>
      <c r="C293" s="83">
        <v>38130</v>
      </c>
      <c r="D293" s="82">
        <v>10539</v>
      </c>
      <c r="E293" s="84">
        <v>355.5</v>
      </c>
    </row>
    <row r="294" spans="1:5">
      <c r="A294" s="82" t="s">
        <v>426</v>
      </c>
      <c r="B294" s="82" t="s">
        <v>428</v>
      </c>
      <c r="C294" s="83">
        <v>38151</v>
      </c>
      <c r="D294" s="82">
        <v>10540</v>
      </c>
      <c r="E294" s="84">
        <v>10191.700000000001</v>
      </c>
    </row>
    <row r="295" spans="1:5">
      <c r="A295" s="82" t="s">
        <v>426</v>
      </c>
      <c r="B295" s="82" t="s">
        <v>432</v>
      </c>
      <c r="C295" s="83">
        <v>38136</v>
      </c>
      <c r="D295" s="82">
        <v>10541</v>
      </c>
      <c r="E295" s="84">
        <v>1946.52</v>
      </c>
    </row>
    <row r="296" spans="1:5">
      <c r="A296" s="82" t="s">
        <v>426</v>
      </c>
      <c r="B296" s="82" t="s">
        <v>430</v>
      </c>
      <c r="C296" s="83">
        <v>38133</v>
      </c>
      <c r="D296" s="82">
        <v>10542</v>
      </c>
      <c r="E296" s="84">
        <v>469.11</v>
      </c>
    </row>
    <row r="297" spans="1:5">
      <c r="A297" s="82" t="s">
        <v>426</v>
      </c>
      <c r="B297" s="82" t="s">
        <v>431</v>
      </c>
      <c r="C297" s="83">
        <v>38130</v>
      </c>
      <c r="D297" s="82">
        <v>10543</v>
      </c>
      <c r="E297" s="84">
        <v>1504.5</v>
      </c>
    </row>
    <row r="298" spans="1:5">
      <c r="A298" s="82" t="s">
        <v>426</v>
      </c>
      <c r="B298" s="82" t="s">
        <v>427</v>
      </c>
      <c r="C298" s="83">
        <v>38137</v>
      </c>
      <c r="D298" s="82">
        <v>10544</v>
      </c>
      <c r="E298" s="84">
        <v>417.2</v>
      </c>
    </row>
    <row r="299" spans="1:5">
      <c r="A299" s="82" t="s">
        <v>426</v>
      </c>
      <c r="B299" s="82" t="s">
        <v>431</v>
      </c>
      <c r="C299" s="83">
        <v>38164</v>
      </c>
      <c r="D299" s="82">
        <v>10545</v>
      </c>
      <c r="E299" s="84">
        <v>210</v>
      </c>
    </row>
    <row r="300" spans="1:5">
      <c r="A300" s="82" t="s">
        <v>426</v>
      </c>
      <c r="B300" s="82" t="s">
        <v>430</v>
      </c>
      <c r="C300" s="83">
        <v>38134</v>
      </c>
      <c r="D300" s="82">
        <v>10546</v>
      </c>
      <c r="E300" s="84">
        <v>2812</v>
      </c>
    </row>
    <row r="301" spans="1:5">
      <c r="A301" s="82" t="s">
        <v>426</v>
      </c>
      <c r="B301" s="82" t="s">
        <v>428</v>
      </c>
      <c r="C301" s="83">
        <v>38140</v>
      </c>
      <c r="D301" s="82">
        <v>10547</v>
      </c>
      <c r="E301" s="84">
        <v>1792.8</v>
      </c>
    </row>
    <row r="302" spans="1:5">
      <c r="A302" s="82" t="s">
        <v>426</v>
      </c>
      <c r="B302" s="82" t="s">
        <v>428</v>
      </c>
      <c r="C302" s="83">
        <v>38140</v>
      </c>
      <c r="D302" s="82">
        <v>10548</v>
      </c>
      <c r="E302" s="84">
        <v>240.1</v>
      </c>
    </row>
    <row r="303" spans="1:5">
      <c r="A303" s="82" t="s">
        <v>423</v>
      </c>
      <c r="B303" s="82" t="s">
        <v>424</v>
      </c>
      <c r="C303" s="83">
        <v>38137</v>
      </c>
      <c r="D303" s="82">
        <v>10549</v>
      </c>
      <c r="E303" s="84">
        <v>3554.27</v>
      </c>
    </row>
    <row r="304" spans="1:5">
      <c r="A304" s="82" t="s">
        <v>423</v>
      </c>
      <c r="B304" s="82" t="s">
        <v>433</v>
      </c>
      <c r="C304" s="83">
        <v>38144</v>
      </c>
      <c r="D304" s="82">
        <v>10550</v>
      </c>
      <c r="E304" s="84">
        <v>683.3</v>
      </c>
    </row>
    <row r="305" spans="1:5">
      <c r="A305" s="82" t="s">
        <v>426</v>
      </c>
      <c r="B305" s="82" t="s">
        <v>427</v>
      </c>
      <c r="C305" s="83">
        <v>38144</v>
      </c>
      <c r="D305" s="82">
        <v>10551</v>
      </c>
      <c r="E305" s="84">
        <v>1677.3</v>
      </c>
    </row>
    <row r="306" spans="1:5">
      <c r="A306" s="82" t="s">
        <v>426</v>
      </c>
      <c r="B306" s="82" t="s">
        <v>432</v>
      </c>
      <c r="C306" s="83">
        <v>38143</v>
      </c>
      <c r="D306" s="82">
        <v>10552</v>
      </c>
      <c r="E306" s="84">
        <v>880.5</v>
      </c>
    </row>
    <row r="307" spans="1:5">
      <c r="A307" s="82" t="s">
        <v>426</v>
      </c>
      <c r="B307" s="82" t="s">
        <v>432</v>
      </c>
      <c r="C307" s="83">
        <v>38141</v>
      </c>
      <c r="D307" s="82">
        <v>10553</v>
      </c>
      <c r="E307" s="84">
        <v>1546.3</v>
      </c>
    </row>
    <row r="308" spans="1:5">
      <c r="A308" s="82" t="s">
        <v>426</v>
      </c>
      <c r="B308" s="82" t="s">
        <v>427</v>
      </c>
      <c r="C308" s="83">
        <v>38143</v>
      </c>
      <c r="D308" s="82">
        <v>10554</v>
      </c>
      <c r="E308" s="84">
        <v>1728.52</v>
      </c>
    </row>
    <row r="309" spans="1:5">
      <c r="A309" s="82" t="s">
        <v>423</v>
      </c>
      <c r="B309" s="82" t="s">
        <v>425</v>
      </c>
      <c r="C309" s="83">
        <v>38142</v>
      </c>
      <c r="D309" s="82">
        <v>10555</v>
      </c>
      <c r="E309" s="84">
        <v>2944.4</v>
      </c>
    </row>
    <row r="310" spans="1:5">
      <c r="A310" s="82" t="s">
        <v>426</v>
      </c>
      <c r="B310" s="82" t="s">
        <v>432</v>
      </c>
      <c r="C310" s="83">
        <v>38151</v>
      </c>
      <c r="D310" s="82">
        <v>10556</v>
      </c>
      <c r="E310" s="84">
        <v>835.2</v>
      </c>
    </row>
    <row r="311" spans="1:5">
      <c r="A311" s="82" t="s">
        <v>423</v>
      </c>
      <c r="B311" s="82" t="s">
        <v>429</v>
      </c>
      <c r="C311" s="83">
        <v>38144</v>
      </c>
      <c r="D311" s="82">
        <v>10557</v>
      </c>
      <c r="E311" s="84">
        <v>1152.5</v>
      </c>
    </row>
    <row r="312" spans="1:5">
      <c r="A312" s="82" t="s">
        <v>426</v>
      </c>
      <c r="B312" s="82" t="s">
        <v>430</v>
      </c>
      <c r="C312" s="83">
        <v>38148</v>
      </c>
      <c r="D312" s="82">
        <v>10558</v>
      </c>
      <c r="E312" s="84">
        <v>2142.9</v>
      </c>
    </row>
    <row r="313" spans="1:5">
      <c r="A313" s="82" t="s">
        <v>423</v>
      </c>
      <c r="B313" s="82" t="s">
        <v>425</v>
      </c>
      <c r="C313" s="83">
        <v>38151</v>
      </c>
      <c r="D313" s="82">
        <v>10559</v>
      </c>
      <c r="E313" s="84">
        <v>520.41</v>
      </c>
    </row>
    <row r="314" spans="1:5">
      <c r="A314" s="82" t="s">
        <v>426</v>
      </c>
      <c r="B314" s="82" t="s">
        <v>431</v>
      </c>
      <c r="C314" s="83">
        <v>38147</v>
      </c>
      <c r="D314" s="82">
        <v>10560</v>
      </c>
      <c r="E314" s="84">
        <v>1072.42</v>
      </c>
    </row>
    <row r="315" spans="1:5">
      <c r="A315" s="82" t="s">
        <v>426</v>
      </c>
      <c r="B315" s="82" t="s">
        <v>432</v>
      </c>
      <c r="C315" s="83">
        <v>38147</v>
      </c>
      <c r="D315" s="82">
        <v>10561</v>
      </c>
      <c r="E315" s="84">
        <v>2844.5</v>
      </c>
    </row>
    <row r="316" spans="1:5">
      <c r="A316" s="82" t="s">
        <v>426</v>
      </c>
      <c r="B316" s="82" t="s">
        <v>430</v>
      </c>
      <c r="C316" s="83">
        <v>38150</v>
      </c>
      <c r="D316" s="82">
        <v>10562</v>
      </c>
      <c r="E316" s="84">
        <v>488.7</v>
      </c>
    </row>
    <row r="317" spans="1:5">
      <c r="A317" s="82" t="s">
        <v>426</v>
      </c>
      <c r="B317" s="82" t="s">
        <v>432</v>
      </c>
      <c r="C317" s="83">
        <v>38162</v>
      </c>
      <c r="D317" s="82">
        <v>10563</v>
      </c>
      <c r="E317" s="84">
        <v>965</v>
      </c>
    </row>
    <row r="318" spans="1:5">
      <c r="A318" s="82" t="s">
        <v>426</v>
      </c>
      <c r="B318" s="82" t="s">
        <v>427</v>
      </c>
      <c r="C318" s="83">
        <v>38154</v>
      </c>
      <c r="D318" s="82">
        <v>10564</v>
      </c>
      <c r="E318" s="84">
        <v>1234.05</v>
      </c>
    </row>
    <row r="319" spans="1:5">
      <c r="A319" s="82" t="s">
        <v>426</v>
      </c>
      <c r="B319" s="82" t="s">
        <v>431</v>
      </c>
      <c r="C319" s="83">
        <v>38156</v>
      </c>
      <c r="D319" s="82">
        <v>10565</v>
      </c>
      <c r="E319" s="84">
        <v>639.9</v>
      </c>
    </row>
    <row r="320" spans="1:5">
      <c r="A320" s="82" t="s">
        <v>423</v>
      </c>
      <c r="B320" s="82" t="s">
        <v>429</v>
      </c>
      <c r="C320" s="83">
        <v>38156</v>
      </c>
      <c r="D320" s="82">
        <v>10566</v>
      </c>
      <c r="E320" s="84">
        <v>1761</v>
      </c>
    </row>
    <row r="321" spans="1:5">
      <c r="A321" s="82" t="s">
        <v>426</v>
      </c>
      <c r="B321" s="82" t="s">
        <v>430</v>
      </c>
      <c r="C321" s="83">
        <v>38155</v>
      </c>
      <c r="D321" s="82">
        <v>10567</v>
      </c>
      <c r="E321" s="84">
        <v>2519</v>
      </c>
    </row>
    <row r="322" spans="1:5">
      <c r="A322" s="82" t="s">
        <v>426</v>
      </c>
      <c r="B322" s="82" t="s">
        <v>428</v>
      </c>
      <c r="C322" s="83">
        <v>38177</v>
      </c>
      <c r="D322" s="82">
        <v>10568</v>
      </c>
      <c r="E322" s="84">
        <v>155</v>
      </c>
    </row>
    <row r="323" spans="1:5">
      <c r="A323" s="82" t="s">
        <v>423</v>
      </c>
      <c r="B323" s="82" t="s">
        <v>424</v>
      </c>
      <c r="C323" s="83">
        <v>38179</v>
      </c>
      <c r="D323" s="82">
        <v>10569</v>
      </c>
      <c r="E323" s="84">
        <v>890</v>
      </c>
    </row>
    <row r="324" spans="1:5">
      <c r="A324" s="82" t="s">
        <v>426</v>
      </c>
      <c r="B324" s="82" t="s">
        <v>428</v>
      </c>
      <c r="C324" s="83">
        <v>38157</v>
      </c>
      <c r="D324" s="82">
        <v>10570</v>
      </c>
      <c r="E324" s="84">
        <v>2465.25</v>
      </c>
    </row>
    <row r="325" spans="1:5">
      <c r="A325" s="82" t="s">
        <v>426</v>
      </c>
      <c r="B325" s="82" t="s">
        <v>431</v>
      </c>
      <c r="C325" s="83">
        <v>38172</v>
      </c>
      <c r="D325" s="82">
        <v>10571</v>
      </c>
      <c r="E325" s="84">
        <v>550.59</v>
      </c>
    </row>
    <row r="326" spans="1:5">
      <c r="A326" s="82" t="s">
        <v>426</v>
      </c>
      <c r="B326" s="82" t="s">
        <v>428</v>
      </c>
      <c r="C326" s="83">
        <v>38163</v>
      </c>
      <c r="D326" s="82">
        <v>10572</v>
      </c>
      <c r="E326" s="84">
        <v>1501.08</v>
      </c>
    </row>
    <row r="327" spans="1:5">
      <c r="A327" s="82" t="s">
        <v>423</v>
      </c>
      <c r="B327" s="82" t="s">
        <v>433</v>
      </c>
      <c r="C327" s="83">
        <v>38158</v>
      </c>
      <c r="D327" s="82">
        <v>10573</v>
      </c>
      <c r="E327" s="84">
        <v>2082</v>
      </c>
    </row>
    <row r="328" spans="1:5">
      <c r="A328" s="82" t="s">
        <v>426</v>
      </c>
      <c r="B328" s="82" t="s">
        <v>427</v>
      </c>
      <c r="C328" s="83">
        <v>38168</v>
      </c>
      <c r="D328" s="82">
        <v>10574</v>
      </c>
      <c r="E328" s="84">
        <v>764.3</v>
      </c>
    </row>
    <row r="329" spans="1:5">
      <c r="A329" s="82" t="s">
        <v>423</v>
      </c>
      <c r="B329" s="82" t="s">
        <v>424</v>
      </c>
      <c r="C329" s="83">
        <v>38168</v>
      </c>
      <c r="D329" s="82">
        <v>10575</v>
      </c>
      <c r="E329" s="84">
        <v>2147.4</v>
      </c>
    </row>
    <row r="330" spans="1:5">
      <c r="A330" s="82" t="s">
        <v>426</v>
      </c>
      <c r="B330" s="82" t="s">
        <v>428</v>
      </c>
      <c r="C330" s="83">
        <v>38168</v>
      </c>
      <c r="D330" s="82">
        <v>10576</v>
      </c>
      <c r="E330" s="84">
        <v>838.45</v>
      </c>
    </row>
    <row r="331" spans="1:5">
      <c r="A331" s="82" t="s">
        <v>423</v>
      </c>
      <c r="B331" s="82" t="s">
        <v>429</v>
      </c>
      <c r="C331" s="83">
        <v>38168</v>
      </c>
      <c r="D331" s="82">
        <v>10577</v>
      </c>
      <c r="E331" s="84">
        <v>569</v>
      </c>
    </row>
    <row r="332" spans="1:5">
      <c r="A332" s="82" t="s">
        <v>426</v>
      </c>
      <c r="B332" s="82" t="s">
        <v>427</v>
      </c>
      <c r="C332" s="83">
        <v>38193</v>
      </c>
      <c r="D332" s="82">
        <v>10578</v>
      </c>
      <c r="E332" s="84">
        <v>477</v>
      </c>
    </row>
    <row r="333" spans="1:5">
      <c r="A333" s="82" t="s">
        <v>426</v>
      </c>
      <c r="B333" s="82" t="s">
        <v>430</v>
      </c>
      <c r="C333" s="83">
        <v>38172</v>
      </c>
      <c r="D333" s="82">
        <v>10579</v>
      </c>
      <c r="E333" s="84">
        <v>317.75</v>
      </c>
    </row>
    <row r="334" spans="1:5">
      <c r="A334" s="82" t="s">
        <v>426</v>
      </c>
      <c r="B334" s="82" t="s">
        <v>427</v>
      </c>
      <c r="C334" s="83">
        <v>38169</v>
      </c>
      <c r="D334" s="82">
        <v>10580</v>
      </c>
      <c r="E334" s="84">
        <v>1013.74</v>
      </c>
    </row>
    <row r="335" spans="1:5">
      <c r="A335" s="82" t="s">
        <v>426</v>
      </c>
      <c r="B335" s="82" t="s">
        <v>428</v>
      </c>
      <c r="C335" s="83">
        <v>38170</v>
      </c>
      <c r="D335" s="82">
        <v>10581</v>
      </c>
      <c r="E335" s="84">
        <v>310</v>
      </c>
    </row>
    <row r="336" spans="1:5">
      <c r="A336" s="82" t="s">
        <v>426</v>
      </c>
      <c r="B336" s="82" t="s">
        <v>428</v>
      </c>
      <c r="C336" s="83">
        <v>38182</v>
      </c>
      <c r="D336" s="82">
        <v>10582</v>
      </c>
      <c r="E336" s="84">
        <v>330</v>
      </c>
    </row>
    <row r="337" spans="1:5">
      <c r="A337" s="82" t="s">
        <v>426</v>
      </c>
      <c r="B337" s="82" t="s">
        <v>432</v>
      </c>
      <c r="C337" s="83">
        <v>38172</v>
      </c>
      <c r="D337" s="82">
        <v>10583</v>
      </c>
      <c r="E337" s="84">
        <v>2237.5</v>
      </c>
    </row>
    <row r="338" spans="1:5">
      <c r="A338" s="82" t="s">
        <v>426</v>
      </c>
      <c r="B338" s="82" t="s">
        <v>427</v>
      </c>
      <c r="C338" s="83">
        <v>38172</v>
      </c>
      <c r="D338" s="82">
        <v>10584</v>
      </c>
      <c r="E338" s="84">
        <v>593.75</v>
      </c>
    </row>
    <row r="339" spans="1:5">
      <c r="A339" s="82" t="s">
        <v>423</v>
      </c>
      <c r="B339" s="82" t="s">
        <v>433</v>
      </c>
      <c r="C339" s="83">
        <v>38178</v>
      </c>
      <c r="D339" s="82">
        <v>10585</v>
      </c>
      <c r="E339" s="84">
        <v>142.5</v>
      </c>
    </row>
    <row r="340" spans="1:5">
      <c r="A340" s="82" t="s">
        <v>423</v>
      </c>
      <c r="B340" s="82" t="s">
        <v>429</v>
      </c>
      <c r="C340" s="83">
        <v>38177</v>
      </c>
      <c r="D340" s="82">
        <v>10586</v>
      </c>
      <c r="E340" s="84">
        <v>23.8</v>
      </c>
    </row>
    <row r="341" spans="1:5">
      <c r="A341" s="82" t="s">
        <v>426</v>
      </c>
      <c r="B341" s="82" t="s">
        <v>430</v>
      </c>
      <c r="C341" s="83">
        <v>38177</v>
      </c>
      <c r="D341" s="82">
        <v>10587</v>
      </c>
      <c r="E341" s="84">
        <v>807.38</v>
      </c>
    </row>
    <row r="342" spans="1:5">
      <c r="A342" s="82" t="s">
        <v>426</v>
      </c>
      <c r="B342" s="82" t="s">
        <v>432</v>
      </c>
      <c r="C342" s="83">
        <v>38178</v>
      </c>
      <c r="D342" s="82">
        <v>10588</v>
      </c>
      <c r="E342" s="84">
        <v>3120</v>
      </c>
    </row>
    <row r="343" spans="1:5">
      <c r="A343" s="82" t="s">
        <v>426</v>
      </c>
      <c r="B343" s="82" t="s">
        <v>431</v>
      </c>
      <c r="C343" s="83">
        <v>38182</v>
      </c>
      <c r="D343" s="82">
        <v>10589</v>
      </c>
      <c r="E343" s="84">
        <v>72</v>
      </c>
    </row>
    <row r="344" spans="1:5">
      <c r="A344" s="82" t="s">
        <v>426</v>
      </c>
      <c r="B344" s="82" t="s">
        <v>427</v>
      </c>
      <c r="C344" s="83">
        <v>38182</v>
      </c>
      <c r="D344" s="82">
        <v>10590</v>
      </c>
      <c r="E344" s="84">
        <v>1101</v>
      </c>
    </row>
    <row r="345" spans="1:5">
      <c r="A345" s="82" t="s">
        <v>426</v>
      </c>
      <c r="B345" s="82" t="s">
        <v>430</v>
      </c>
      <c r="C345" s="83">
        <v>38184</v>
      </c>
      <c r="D345" s="82">
        <v>10591</v>
      </c>
      <c r="E345" s="84">
        <v>812.5</v>
      </c>
    </row>
    <row r="346" spans="1:5">
      <c r="A346" s="82" t="s">
        <v>426</v>
      </c>
      <c r="B346" s="82" t="s">
        <v>428</v>
      </c>
      <c r="C346" s="83">
        <v>38184</v>
      </c>
      <c r="D346" s="82">
        <v>10592</v>
      </c>
      <c r="E346" s="84">
        <v>516.46</v>
      </c>
    </row>
    <row r="347" spans="1:5">
      <c r="A347" s="82" t="s">
        <v>423</v>
      </c>
      <c r="B347" s="82" t="s">
        <v>433</v>
      </c>
      <c r="C347" s="83">
        <v>38212</v>
      </c>
      <c r="D347" s="82">
        <v>10593</v>
      </c>
      <c r="E347" s="84">
        <v>1994.4</v>
      </c>
    </row>
    <row r="348" spans="1:5">
      <c r="A348" s="82" t="s">
        <v>426</v>
      </c>
      <c r="B348" s="82" t="s">
        <v>428</v>
      </c>
      <c r="C348" s="83">
        <v>38184</v>
      </c>
      <c r="D348" s="82">
        <v>10594</v>
      </c>
      <c r="E348" s="84">
        <v>565.5</v>
      </c>
    </row>
    <row r="349" spans="1:5">
      <c r="A349" s="82" t="s">
        <v>426</v>
      </c>
      <c r="B349" s="82" t="s">
        <v>432</v>
      </c>
      <c r="C349" s="83">
        <v>38182</v>
      </c>
      <c r="D349" s="82">
        <v>10595</v>
      </c>
      <c r="E349" s="84">
        <v>4725</v>
      </c>
    </row>
    <row r="350" spans="1:5">
      <c r="A350" s="82" t="s">
        <v>426</v>
      </c>
      <c r="B350" s="82" t="s">
        <v>431</v>
      </c>
      <c r="C350" s="83">
        <v>38211</v>
      </c>
      <c r="D350" s="82">
        <v>10596</v>
      </c>
      <c r="E350" s="84">
        <v>1180.8800000000001</v>
      </c>
    </row>
    <row r="351" spans="1:5">
      <c r="A351" s="82" t="s">
        <v>423</v>
      </c>
      <c r="B351" s="82" t="s">
        <v>433</v>
      </c>
      <c r="C351" s="83">
        <v>38186</v>
      </c>
      <c r="D351" s="82">
        <v>10597</v>
      </c>
      <c r="E351" s="84">
        <v>718.08</v>
      </c>
    </row>
    <row r="352" spans="1:5">
      <c r="A352" s="82" t="s">
        <v>426</v>
      </c>
      <c r="B352" s="82" t="s">
        <v>430</v>
      </c>
      <c r="C352" s="83">
        <v>38186</v>
      </c>
      <c r="D352" s="82">
        <v>10598</v>
      </c>
      <c r="E352" s="84">
        <v>2388.5</v>
      </c>
    </row>
    <row r="353" spans="1:5">
      <c r="A353" s="82" t="s">
        <v>423</v>
      </c>
      <c r="B353" s="82" t="s">
        <v>425</v>
      </c>
      <c r="C353" s="83">
        <v>38189</v>
      </c>
      <c r="D353" s="82">
        <v>10599</v>
      </c>
      <c r="E353" s="84">
        <v>493</v>
      </c>
    </row>
    <row r="354" spans="1:5">
      <c r="A354" s="82" t="s">
        <v>426</v>
      </c>
      <c r="B354" s="82" t="s">
        <v>427</v>
      </c>
      <c r="C354" s="83">
        <v>38189</v>
      </c>
      <c r="D354" s="82">
        <v>10600</v>
      </c>
      <c r="E354" s="84">
        <v>479.8</v>
      </c>
    </row>
    <row r="355" spans="1:5">
      <c r="A355" s="82" t="s">
        <v>423</v>
      </c>
      <c r="B355" s="82" t="s">
        <v>433</v>
      </c>
      <c r="C355" s="83">
        <v>38190</v>
      </c>
      <c r="D355" s="82">
        <v>10601</v>
      </c>
      <c r="E355" s="84">
        <v>2285</v>
      </c>
    </row>
    <row r="356" spans="1:5">
      <c r="A356" s="82" t="s">
        <v>426</v>
      </c>
      <c r="B356" s="82" t="s">
        <v>431</v>
      </c>
      <c r="C356" s="83">
        <v>38190</v>
      </c>
      <c r="D356" s="82">
        <v>10602</v>
      </c>
      <c r="E356" s="84">
        <v>48.75</v>
      </c>
    </row>
    <row r="357" spans="1:5">
      <c r="A357" s="82" t="s">
        <v>426</v>
      </c>
      <c r="B357" s="82" t="s">
        <v>431</v>
      </c>
      <c r="C357" s="83">
        <v>38207</v>
      </c>
      <c r="D357" s="82">
        <v>10603</v>
      </c>
      <c r="E357" s="84">
        <v>1483</v>
      </c>
    </row>
    <row r="358" spans="1:5">
      <c r="A358" s="82" t="s">
        <v>426</v>
      </c>
      <c r="B358" s="82" t="s">
        <v>430</v>
      </c>
      <c r="C358" s="83">
        <v>38197</v>
      </c>
      <c r="D358" s="82">
        <v>10604</v>
      </c>
      <c r="E358" s="84">
        <v>230.85</v>
      </c>
    </row>
    <row r="359" spans="1:5">
      <c r="A359" s="82" t="s">
        <v>426</v>
      </c>
      <c r="B359" s="82" t="s">
        <v>430</v>
      </c>
      <c r="C359" s="83">
        <v>38197</v>
      </c>
      <c r="D359" s="82">
        <v>10605</v>
      </c>
      <c r="E359" s="84">
        <v>4109.6899999999996</v>
      </c>
    </row>
    <row r="360" spans="1:5">
      <c r="A360" s="82" t="s">
        <v>426</v>
      </c>
      <c r="B360" s="82" t="s">
        <v>427</v>
      </c>
      <c r="C360" s="83">
        <v>38199</v>
      </c>
      <c r="D360" s="82">
        <v>10606</v>
      </c>
      <c r="E360" s="84">
        <v>1130.4000000000001</v>
      </c>
    </row>
    <row r="361" spans="1:5">
      <c r="A361" s="82" t="s">
        <v>423</v>
      </c>
      <c r="B361" s="82" t="s">
        <v>424</v>
      </c>
      <c r="C361" s="83">
        <v>38193</v>
      </c>
      <c r="D361" s="82">
        <v>10607</v>
      </c>
      <c r="E361" s="84">
        <v>6475.4</v>
      </c>
    </row>
    <row r="362" spans="1:5">
      <c r="A362" s="82" t="s">
        <v>426</v>
      </c>
      <c r="B362" s="82" t="s">
        <v>427</v>
      </c>
      <c r="C362" s="83">
        <v>38200</v>
      </c>
      <c r="D362" s="82">
        <v>10608</v>
      </c>
      <c r="E362" s="84">
        <v>1064</v>
      </c>
    </row>
    <row r="363" spans="1:5">
      <c r="A363" s="82" t="s">
        <v>423</v>
      </c>
      <c r="B363" s="82" t="s">
        <v>433</v>
      </c>
      <c r="C363" s="83">
        <v>38198</v>
      </c>
      <c r="D363" s="82">
        <v>10609</v>
      </c>
      <c r="E363" s="84">
        <v>424</v>
      </c>
    </row>
    <row r="364" spans="1:5">
      <c r="A364" s="82" t="s">
        <v>426</v>
      </c>
      <c r="B364" s="82" t="s">
        <v>431</v>
      </c>
      <c r="C364" s="83">
        <v>38205</v>
      </c>
      <c r="D364" s="82">
        <v>10610</v>
      </c>
      <c r="E364" s="84">
        <v>299.25</v>
      </c>
    </row>
    <row r="365" spans="1:5">
      <c r="A365" s="82" t="s">
        <v>423</v>
      </c>
      <c r="B365" s="82" t="s">
        <v>425</v>
      </c>
      <c r="C365" s="83">
        <v>38200</v>
      </c>
      <c r="D365" s="82">
        <v>10611</v>
      </c>
      <c r="E365" s="84">
        <v>808</v>
      </c>
    </row>
    <row r="366" spans="1:5">
      <c r="A366" s="82" t="s">
        <v>426</v>
      </c>
      <c r="B366" s="82" t="s">
        <v>430</v>
      </c>
      <c r="C366" s="83">
        <v>38200</v>
      </c>
      <c r="D366" s="82">
        <v>10612</v>
      </c>
      <c r="E366" s="84">
        <v>6375</v>
      </c>
    </row>
    <row r="367" spans="1:5">
      <c r="A367" s="82" t="s">
        <v>426</v>
      </c>
      <c r="B367" s="82" t="s">
        <v>427</v>
      </c>
      <c r="C367" s="83">
        <v>38200</v>
      </c>
      <c r="D367" s="82">
        <v>10613</v>
      </c>
      <c r="E367" s="84">
        <v>353.2</v>
      </c>
    </row>
    <row r="368" spans="1:5">
      <c r="A368" s="82" t="s">
        <v>426</v>
      </c>
      <c r="B368" s="82" t="s">
        <v>431</v>
      </c>
      <c r="C368" s="83">
        <v>38200</v>
      </c>
      <c r="D368" s="82">
        <v>10614</v>
      </c>
      <c r="E368" s="84">
        <v>464</v>
      </c>
    </row>
    <row r="369" spans="1:5">
      <c r="A369" s="82" t="s">
        <v>426</v>
      </c>
      <c r="B369" s="82" t="s">
        <v>432</v>
      </c>
      <c r="C369" s="83">
        <v>38205</v>
      </c>
      <c r="D369" s="82">
        <v>10615</v>
      </c>
      <c r="E369" s="84">
        <v>120</v>
      </c>
    </row>
    <row r="370" spans="1:5">
      <c r="A370" s="82" t="s">
        <v>426</v>
      </c>
      <c r="B370" s="82" t="s">
        <v>430</v>
      </c>
      <c r="C370" s="83">
        <v>38204</v>
      </c>
      <c r="D370" s="82">
        <v>10616</v>
      </c>
      <c r="E370" s="84">
        <v>4806.99</v>
      </c>
    </row>
    <row r="371" spans="1:5">
      <c r="A371" s="82" t="s">
        <v>426</v>
      </c>
      <c r="B371" s="82" t="s">
        <v>427</v>
      </c>
      <c r="C371" s="83">
        <v>38203</v>
      </c>
      <c r="D371" s="82">
        <v>10617</v>
      </c>
      <c r="E371" s="84">
        <v>1402.5</v>
      </c>
    </row>
    <row r="372" spans="1:5">
      <c r="A372" s="82" t="s">
        <v>426</v>
      </c>
      <c r="B372" s="82" t="s">
        <v>430</v>
      </c>
      <c r="C372" s="83">
        <v>38207</v>
      </c>
      <c r="D372" s="82">
        <v>10618</v>
      </c>
      <c r="E372" s="84">
        <v>2697.5</v>
      </c>
    </row>
    <row r="373" spans="1:5">
      <c r="A373" s="82" t="s">
        <v>426</v>
      </c>
      <c r="B373" s="82" t="s">
        <v>428</v>
      </c>
      <c r="C373" s="83">
        <v>38206</v>
      </c>
      <c r="D373" s="82">
        <v>10619</v>
      </c>
      <c r="E373" s="84">
        <v>1260</v>
      </c>
    </row>
    <row r="374" spans="1:5">
      <c r="A374" s="82" t="s">
        <v>426</v>
      </c>
      <c r="B374" s="82" t="s">
        <v>432</v>
      </c>
      <c r="C374" s="83">
        <v>38213</v>
      </c>
      <c r="D374" s="82">
        <v>10620</v>
      </c>
      <c r="E374" s="84">
        <v>57.5</v>
      </c>
    </row>
    <row r="375" spans="1:5">
      <c r="A375" s="82" t="s">
        <v>426</v>
      </c>
      <c r="B375" s="82" t="s">
        <v>427</v>
      </c>
      <c r="C375" s="83">
        <v>38210</v>
      </c>
      <c r="D375" s="82">
        <v>10621</v>
      </c>
      <c r="E375" s="84">
        <v>758.5</v>
      </c>
    </row>
    <row r="376" spans="1:5">
      <c r="A376" s="82" t="s">
        <v>426</v>
      </c>
      <c r="B376" s="82" t="s">
        <v>427</v>
      </c>
      <c r="C376" s="83">
        <v>38210</v>
      </c>
      <c r="D376" s="82">
        <v>10622</v>
      </c>
      <c r="E376" s="84">
        <v>560</v>
      </c>
    </row>
    <row r="377" spans="1:5">
      <c r="A377" s="82" t="s">
        <v>426</v>
      </c>
      <c r="B377" s="82" t="s">
        <v>431</v>
      </c>
      <c r="C377" s="83">
        <v>38211</v>
      </c>
      <c r="D377" s="82">
        <v>10623</v>
      </c>
      <c r="E377" s="84">
        <v>1336.95</v>
      </c>
    </row>
    <row r="378" spans="1:5">
      <c r="A378" s="82" t="s">
        <v>426</v>
      </c>
      <c r="B378" s="82" t="s">
        <v>427</v>
      </c>
      <c r="C378" s="83">
        <v>38218</v>
      </c>
      <c r="D378" s="82">
        <v>10624</v>
      </c>
      <c r="E378" s="84">
        <v>1393.24</v>
      </c>
    </row>
    <row r="379" spans="1:5">
      <c r="A379" s="82" t="s">
        <v>426</v>
      </c>
      <c r="B379" s="82" t="s">
        <v>428</v>
      </c>
      <c r="C379" s="83">
        <v>38213</v>
      </c>
      <c r="D379" s="82">
        <v>10625</v>
      </c>
      <c r="E379" s="84">
        <v>479.75</v>
      </c>
    </row>
    <row r="380" spans="1:5">
      <c r="A380" s="82" t="s">
        <v>426</v>
      </c>
      <c r="B380" s="82" t="s">
        <v>430</v>
      </c>
      <c r="C380" s="83">
        <v>38219</v>
      </c>
      <c r="D380" s="82">
        <v>10626</v>
      </c>
      <c r="E380" s="84">
        <v>1503.6</v>
      </c>
    </row>
    <row r="381" spans="1:5">
      <c r="A381" s="82" t="s">
        <v>426</v>
      </c>
      <c r="B381" s="82" t="s">
        <v>431</v>
      </c>
      <c r="C381" s="83">
        <v>38220</v>
      </c>
      <c r="D381" s="82">
        <v>10627</v>
      </c>
      <c r="E381" s="84">
        <v>1185.75</v>
      </c>
    </row>
    <row r="382" spans="1:5">
      <c r="A382" s="82" t="s">
        <v>426</v>
      </c>
      <c r="B382" s="82" t="s">
        <v>427</v>
      </c>
      <c r="C382" s="83">
        <v>38219</v>
      </c>
      <c r="D382" s="82">
        <v>10628</v>
      </c>
      <c r="E382" s="84">
        <v>450</v>
      </c>
    </row>
    <row r="383" spans="1:5">
      <c r="A383" s="82" t="s">
        <v>426</v>
      </c>
      <c r="B383" s="82" t="s">
        <v>427</v>
      </c>
      <c r="C383" s="83">
        <v>38219</v>
      </c>
      <c r="D383" s="82">
        <v>10629</v>
      </c>
      <c r="E383" s="84">
        <v>2775.05</v>
      </c>
    </row>
    <row r="384" spans="1:5">
      <c r="A384" s="82" t="s">
        <v>426</v>
      </c>
      <c r="B384" s="82" t="s">
        <v>430</v>
      </c>
      <c r="C384" s="83">
        <v>38218</v>
      </c>
      <c r="D384" s="82">
        <v>10630</v>
      </c>
      <c r="E384" s="84">
        <v>903.6</v>
      </c>
    </row>
    <row r="385" spans="1:5">
      <c r="A385" s="82" t="s">
        <v>426</v>
      </c>
      <c r="B385" s="82" t="s">
        <v>431</v>
      </c>
      <c r="C385" s="83">
        <v>38214</v>
      </c>
      <c r="D385" s="82">
        <v>10631</v>
      </c>
      <c r="E385" s="84">
        <v>55.8</v>
      </c>
    </row>
    <row r="386" spans="1:5">
      <c r="A386" s="82" t="s">
        <v>426</v>
      </c>
      <c r="B386" s="82" t="s">
        <v>431</v>
      </c>
      <c r="C386" s="83">
        <v>38218</v>
      </c>
      <c r="D386" s="82">
        <v>10632</v>
      </c>
      <c r="E386" s="84">
        <v>589</v>
      </c>
    </row>
    <row r="387" spans="1:5">
      <c r="A387" s="82" t="s">
        <v>423</v>
      </c>
      <c r="B387" s="82" t="s">
        <v>433</v>
      </c>
      <c r="C387" s="83">
        <v>38217</v>
      </c>
      <c r="D387" s="82">
        <v>10633</v>
      </c>
      <c r="E387" s="84">
        <v>5510.59</v>
      </c>
    </row>
    <row r="388" spans="1:5">
      <c r="A388" s="82" t="s">
        <v>426</v>
      </c>
      <c r="B388" s="82" t="s">
        <v>427</v>
      </c>
      <c r="C388" s="83">
        <v>38220</v>
      </c>
      <c r="D388" s="82">
        <v>10634</v>
      </c>
      <c r="E388" s="84">
        <v>4985.5</v>
      </c>
    </row>
    <row r="389" spans="1:5">
      <c r="A389" s="82" t="s">
        <v>426</v>
      </c>
      <c r="B389" s="82" t="s">
        <v>431</v>
      </c>
      <c r="C389" s="83">
        <v>38220</v>
      </c>
      <c r="D389" s="82">
        <v>10635</v>
      </c>
      <c r="E389" s="84">
        <v>1326.22</v>
      </c>
    </row>
    <row r="390" spans="1:5">
      <c r="A390" s="82" t="s">
        <v>426</v>
      </c>
      <c r="B390" s="82" t="s">
        <v>427</v>
      </c>
      <c r="C390" s="83">
        <v>38225</v>
      </c>
      <c r="D390" s="82">
        <v>10636</v>
      </c>
      <c r="E390" s="84">
        <v>629.5</v>
      </c>
    </row>
    <row r="391" spans="1:5">
      <c r="A391" s="82" t="s">
        <v>423</v>
      </c>
      <c r="B391" s="82" t="s">
        <v>425</v>
      </c>
      <c r="C391" s="83">
        <v>38225</v>
      </c>
      <c r="D391" s="82">
        <v>10637</v>
      </c>
      <c r="E391" s="84">
        <v>2761.94</v>
      </c>
    </row>
    <row r="392" spans="1:5">
      <c r="A392" s="82" t="s">
        <v>426</v>
      </c>
      <c r="B392" s="82" t="s">
        <v>428</v>
      </c>
      <c r="C392" s="83">
        <v>38231</v>
      </c>
      <c r="D392" s="82">
        <v>10638</v>
      </c>
      <c r="E392" s="84">
        <v>2720.05</v>
      </c>
    </row>
    <row r="393" spans="1:5">
      <c r="A393" s="82" t="s">
        <v>423</v>
      </c>
      <c r="B393" s="82" t="s">
        <v>433</v>
      </c>
      <c r="C393" s="83">
        <v>38226</v>
      </c>
      <c r="D393" s="82">
        <v>10639</v>
      </c>
      <c r="E393" s="84">
        <v>500</v>
      </c>
    </row>
    <row r="394" spans="1:5">
      <c r="A394" s="82" t="s">
        <v>426</v>
      </c>
      <c r="B394" s="82" t="s">
        <v>427</v>
      </c>
      <c r="C394" s="83">
        <v>38227</v>
      </c>
      <c r="D394" s="82">
        <v>10640</v>
      </c>
      <c r="E394" s="84">
        <v>708.75</v>
      </c>
    </row>
    <row r="395" spans="1:5">
      <c r="A395" s="82" t="s">
        <v>426</v>
      </c>
      <c r="B395" s="82" t="s">
        <v>427</v>
      </c>
      <c r="C395" s="83">
        <v>38225</v>
      </c>
      <c r="D395" s="82">
        <v>10641</v>
      </c>
      <c r="E395" s="84">
        <v>2054</v>
      </c>
    </row>
    <row r="396" spans="1:5">
      <c r="A396" s="82" t="s">
        <v>423</v>
      </c>
      <c r="B396" s="82" t="s">
        <v>433</v>
      </c>
      <c r="C396" s="83">
        <v>38235</v>
      </c>
      <c r="D396" s="82">
        <v>10642</v>
      </c>
      <c r="E396" s="84">
        <v>696</v>
      </c>
    </row>
    <row r="397" spans="1:5">
      <c r="A397" s="82" t="s">
        <v>423</v>
      </c>
      <c r="B397" s="82" t="s">
        <v>425</v>
      </c>
      <c r="C397" s="83">
        <v>38232</v>
      </c>
      <c r="D397" s="82">
        <v>10643</v>
      </c>
      <c r="E397" s="84">
        <v>814.5</v>
      </c>
    </row>
    <row r="398" spans="1:5">
      <c r="A398" s="82" t="s">
        <v>426</v>
      </c>
      <c r="B398" s="82" t="s">
        <v>428</v>
      </c>
      <c r="C398" s="83">
        <v>38231</v>
      </c>
      <c r="D398" s="82">
        <v>10644</v>
      </c>
      <c r="E398" s="84">
        <v>1371.8</v>
      </c>
    </row>
    <row r="399" spans="1:5">
      <c r="A399" s="82" t="s">
        <v>426</v>
      </c>
      <c r="B399" s="82" t="s">
        <v>427</v>
      </c>
      <c r="C399" s="83">
        <v>38232</v>
      </c>
      <c r="D399" s="82">
        <v>10645</v>
      </c>
      <c r="E399" s="84">
        <v>1535</v>
      </c>
    </row>
    <row r="400" spans="1:5">
      <c r="A400" s="82" t="s">
        <v>423</v>
      </c>
      <c r="B400" s="82" t="s">
        <v>429</v>
      </c>
      <c r="C400" s="83">
        <v>38233</v>
      </c>
      <c r="D400" s="82">
        <v>10646</v>
      </c>
      <c r="E400" s="84">
        <v>1446</v>
      </c>
    </row>
    <row r="401" spans="1:5">
      <c r="A401" s="82" t="s">
        <v>426</v>
      </c>
      <c r="B401" s="82" t="s">
        <v>427</v>
      </c>
      <c r="C401" s="83">
        <v>38233</v>
      </c>
      <c r="D401" s="82">
        <v>10647</v>
      </c>
      <c r="E401" s="84">
        <v>636</v>
      </c>
    </row>
    <row r="402" spans="1:5">
      <c r="A402" s="82" t="s">
        <v>423</v>
      </c>
      <c r="B402" s="82" t="s">
        <v>424</v>
      </c>
      <c r="C402" s="83">
        <v>38239</v>
      </c>
      <c r="D402" s="82">
        <v>10648</v>
      </c>
      <c r="E402" s="84">
        <v>372.37</v>
      </c>
    </row>
    <row r="403" spans="1:5">
      <c r="A403" s="82" t="s">
        <v>423</v>
      </c>
      <c r="B403" s="82" t="s">
        <v>424</v>
      </c>
      <c r="C403" s="83">
        <v>38228</v>
      </c>
      <c r="D403" s="82">
        <v>10649</v>
      </c>
      <c r="E403" s="84">
        <v>1434</v>
      </c>
    </row>
    <row r="404" spans="1:5">
      <c r="A404" s="82" t="s">
        <v>423</v>
      </c>
      <c r="B404" s="82" t="s">
        <v>424</v>
      </c>
      <c r="C404" s="83">
        <v>38233</v>
      </c>
      <c r="D404" s="82">
        <v>10650</v>
      </c>
      <c r="E404" s="84">
        <v>1779.2</v>
      </c>
    </row>
    <row r="405" spans="1:5">
      <c r="A405" s="82" t="s">
        <v>426</v>
      </c>
      <c r="B405" s="82" t="s">
        <v>431</v>
      </c>
      <c r="C405" s="83">
        <v>38241</v>
      </c>
      <c r="D405" s="82">
        <v>10651</v>
      </c>
      <c r="E405" s="84">
        <v>397.8</v>
      </c>
    </row>
    <row r="406" spans="1:5">
      <c r="A406" s="82" t="s">
        <v>426</v>
      </c>
      <c r="B406" s="82" t="s">
        <v>427</v>
      </c>
      <c r="C406" s="83">
        <v>38238</v>
      </c>
      <c r="D406" s="82">
        <v>10652</v>
      </c>
      <c r="E406" s="84">
        <v>318.83999999999997</v>
      </c>
    </row>
    <row r="407" spans="1:5">
      <c r="A407" s="82" t="s">
        <v>426</v>
      </c>
      <c r="B407" s="82" t="s">
        <v>430</v>
      </c>
      <c r="C407" s="83">
        <v>38249</v>
      </c>
      <c r="D407" s="82">
        <v>10653</v>
      </c>
      <c r="E407" s="84">
        <v>1083.1500000000001</v>
      </c>
    </row>
    <row r="408" spans="1:5">
      <c r="A408" s="82" t="s">
        <v>423</v>
      </c>
      <c r="B408" s="82" t="s">
        <v>424</v>
      </c>
      <c r="C408" s="83">
        <v>38241</v>
      </c>
      <c r="D408" s="82">
        <v>10654</v>
      </c>
      <c r="E408" s="84">
        <v>601.83000000000004</v>
      </c>
    </row>
    <row r="409" spans="1:5">
      <c r="A409" s="82" t="s">
        <v>426</v>
      </c>
      <c r="B409" s="82" t="s">
        <v>430</v>
      </c>
      <c r="C409" s="83">
        <v>38241</v>
      </c>
      <c r="D409" s="82">
        <v>10655</v>
      </c>
      <c r="E409" s="84">
        <v>154.4</v>
      </c>
    </row>
    <row r="410" spans="1:5">
      <c r="A410" s="82" t="s">
        <v>423</v>
      </c>
      <c r="B410" s="82" t="s">
        <v>425</v>
      </c>
      <c r="C410" s="83">
        <v>38240</v>
      </c>
      <c r="D410" s="82">
        <v>10656</v>
      </c>
      <c r="E410" s="84">
        <v>604.21</v>
      </c>
    </row>
    <row r="411" spans="1:5">
      <c r="A411" s="82" t="s">
        <v>426</v>
      </c>
      <c r="B411" s="82" t="s">
        <v>432</v>
      </c>
      <c r="C411" s="83">
        <v>38245</v>
      </c>
      <c r="D411" s="82">
        <v>10657</v>
      </c>
      <c r="E411" s="84">
        <v>4371.6000000000004</v>
      </c>
    </row>
    <row r="412" spans="1:5">
      <c r="A412" s="82" t="s">
        <v>426</v>
      </c>
      <c r="B412" s="82" t="s">
        <v>427</v>
      </c>
      <c r="C412" s="83">
        <v>38238</v>
      </c>
      <c r="D412" s="82">
        <v>10658</v>
      </c>
      <c r="E412" s="84">
        <v>4464.6000000000004</v>
      </c>
    </row>
    <row r="413" spans="1:5">
      <c r="A413" s="82" t="s">
        <v>423</v>
      </c>
      <c r="B413" s="82" t="s">
        <v>433</v>
      </c>
      <c r="C413" s="83">
        <v>38240</v>
      </c>
      <c r="D413" s="82">
        <v>10659</v>
      </c>
      <c r="E413" s="84">
        <v>1227.02</v>
      </c>
    </row>
    <row r="414" spans="1:5">
      <c r="A414" s="82" t="s">
        <v>426</v>
      </c>
      <c r="B414" s="82" t="s">
        <v>431</v>
      </c>
      <c r="C414" s="83">
        <v>38275</v>
      </c>
      <c r="D414" s="82">
        <v>10660</v>
      </c>
      <c r="E414" s="84">
        <v>1701</v>
      </c>
    </row>
    <row r="415" spans="1:5">
      <c r="A415" s="82" t="s">
        <v>423</v>
      </c>
      <c r="B415" s="82" t="s">
        <v>433</v>
      </c>
      <c r="C415" s="83">
        <v>38245</v>
      </c>
      <c r="D415" s="82">
        <v>10661</v>
      </c>
      <c r="E415" s="84">
        <v>562.6</v>
      </c>
    </row>
    <row r="416" spans="1:5">
      <c r="A416" s="82" t="s">
        <v>426</v>
      </c>
      <c r="B416" s="82" t="s">
        <v>428</v>
      </c>
      <c r="C416" s="83">
        <v>38248</v>
      </c>
      <c r="D416" s="82">
        <v>10662</v>
      </c>
      <c r="E416" s="84">
        <v>125</v>
      </c>
    </row>
    <row r="417" spans="1:5">
      <c r="A417" s="82" t="s">
        <v>426</v>
      </c>
      <c r="B417" s="82" t="s">
        <v>432</v>
      </c>
      <c r="C417" s="83">
        <v>38263</v>
      </c>
      <c r="D417" s="82">
        <v>10663</v>
      </c>
      <c r="E417" s="84">
        <v>1930.4</v>
      </c>
    </row>
    <row r="418" spans="1:5">
      <c r="A418" s="82" t="s">
        <v>426</v>
      </c>
      <c r="B418" s="82" t="s">
        <v>430</v>
      </c>
      <c r="C418" s="83">
        <v>38249</v>
      </c>
      <c r="D418" s="82">
        <v>10664</v>
      </c>
      <c r="E418" s="84">
        <v>1288.3900000000001</v>
      </c>
    </row>
    <row r="419" spans="1:5">
      <c r="A419" s="82" t="s">
        <v>426</v>
      </c>
      <c r="B419" s="82" t="s">
        <v>430</v>
      </c>
      <c r="C419" s="83">
        <v>38247</v>
      </c>
      <c r="D419" s="82">
        <v>10665</v>
      </c>
      <c r="E419" s="84">
        <v>1295</v>
      </c>
    </row>
    <row r="420" spans="1:5">
      <c r="A420" s="82" t="s">
        <v>423</v>
      </c>
      <c r="B420" s="82" t="s">
        <v>433</v>
      </c>
      <c r="C420" s="83">
        <v>38252</v>
      </c>
      <c r="D420" s="82">
        <v>10666</v>
      </c>
      <c r="E420" s="84">
        <v>4666.9399999999996</v>
      </c>
    </row>
    <row r="421" spans="1:5">
      <c r="A421" s="82" t="s">
        <v>423</v>
      </c>
      <c r="B421" s="82" t="s">
        <v>433</v>
      </c>
      <c r="C421" s="83">
        <v>38249</v>
      </c>
      <c r="D421" s="82">
        <v>10667</v>
      </c>
      <c r="E421" s="84">
        <v>1536.8</v>
      </c>
    </row>
    <row r="422" spans="1:5">
      <c r="A422" s="82" t="s">
        <v>426</v>
      </c>
      <c r="B422" s="82" t="s">
        <v>430</v>
      </c>
      <c r="C422" s="83">
        <v>38253</v>
      </c>
      <c r="D422" s="82">
        <v>10668</v>
      </c>
      <c r="E422" s="84">
        <v>625.27</v>
      </c>
    </row>
    <row r="423" spans="1:5">
      <c r="A423" s="82" t="s">
        <v>426</v>
      </c>
      <c r="B423" s="82" t="s">
        <v>432</v>
      </c>
      <c r="C423" s="83">
        <v>38252</v>
      </c>
      <c r="D423" s="82">
        <v>10669</v>
      </c>
      <c r="E423" s="84">
        <v>570</v>
      </c>
    </row>
    <row r="424" spans="1:5">
      <c r="A424" s="82" t="s">
        <v>426</v>
      </c>
      <c r="B424" s="82" t="s">
        <v>427</v>
      </c>
      <c r="C424" s="83">
        <v>38248</v>
      </c>
      <c r="D424" s="82">
        <v>10670</v>
      </c>
      <c r="E424" s="84">
        <v>2301.75</v>
      </c>
    </row>
    <row r="425" spans="1:5">
      <c r="A425" s="82" t="s">
        <v>426</v>
      </c>
      <c r="B425" s="82" t="s">
        <v>430</v>
      </c>
      <c r="C425" s="83">
        <v>38254</v>
      </c>
      <c r="D425" s="82">
        <v>10671</v>
      </c>
      <c r="E425" s="84">
        <v>920.1</v>
      </c>
    </row>
    <row r="426" spans="1:5">
      <c r="A426" s="82" t="s">
        <v>423</v>
      </c>
      <c r="B426" s="82" t="s">
        <v>429</v>
      </c>
      <c r="C426" s="83">
        <v>38256</v>
      </c>
      <c r="D426" s="82">
        <v>10672</v>
      </c>
      <c r="E426" s="84">
        <v>3815.25</v>
      </c>
    </row>
    <row r="427" spans="1:5">
      <c r="A427" s="82" t="s">
        <v>426</v>
      </c>
      <c r="B427" s="82" t="s">
        <v>432</v>
      </c>
      <c r="C427" s="83">
        <v>38249</v>
      </c>
      <c r="D427" s="82">
        <v>10673</v>
      </c>
      <c r="E427" s="84">
        <v>412.35</v>
      </c>
    </row>
    <row r="428" spans="1:5">
      <c r="A428" s="82" t="s">
        <v>426</v>
      </c>
      <c r="B428" s="82" t="s">
        <v>427</v>
      </c>
      <c r="C428" s="83">
        <v>38260</v>
      </c>
      <c r="D428" s="82">
        <v>10674</v>
      </c>
      <c r="E428" s="84">
        <v>45</v>
      </c>
    </row>
    <row r="429" spans="1:5">
      <c r="A429" s="82" t="s">
        <v>423</v>
      </c>
      <c r="B429" s="82" t="s">
        <v>424</v>
      </c>
      <c r="C429" s="83">
        <v>38253</v>
      </c>
      <c r="D429" s="82">
        <v>10675</v>
      </c>
      <c r="E429" s="84">
        <v>1423</v>
      </c>
    </row>
    <row r="430" spans="1:5">
      <c r="A430" s="82" t="s">
        <v>426</v>
      </c>
      <c r="B430" s="82" t="s">
        <v>432</v>
      </c>
      <c r="C430" s="83">
        <v>38259</v>
      </c>
      <c r="D430" s="82">
        <v>10676</v>
      </c>
      <c r="E430" s="84">
        <v>534.85</v>
      </c>
    </row>
    <row r="431" spans="1:5">
      <c r="A431" s="82" t="s">
        <v>426</v>
      </c>
      <c r="B431" s="82" t="s">
        <v>430</v>
      </c>
      <c r="C431" s="83">
        <v>38256</v>
      </c>
      <c r="D431" s="82">
        <v>10677</v>
      </c>
      <c r="E431" s="84">
        <v>813.36</v>
      </c>
    </row>
    <row r="432" spans="1:5">
      <c r="A432" s="82" t="s">
        <v>423</v>
      </c>
      <c r="B432" s="82" t="s">
        <v>433</v>
      </c>
      <c r="C432" s="83">
        <v>38276</v>
      </c>
      <c r="D432" s="82">
        <v>10678</v>
      </c>
      <c r="E432" s="84">
        <v>5256.5</v>
      </c>
    </row>
    <row r="433" spans="1:5">
      <c r="A433" s="82" t="s">
        <v>426</v>
      </c>
      <c r="B433" s="82" t="s">
        <v>431</v>
      </c>
      <c r="C433" s="83">
        <v>38260</v>
      </c>
      <c r="D433" s="82">
        <v>10679</v>
      </c>
      <c r="E433" s="84">
        <v>660</v>
      </c>
    </row>
    <row r="434" spans="1:5">
      <c r="A434" s="82" t="s">
        <v>426</v>
      </c>
      <c r="B434" s="82" t="s">
        <v>430</v>
      </c>
      <c r="C434" s="83">
        <v>38256</v>
      </c>
      <c r="D434" s="82">
        <v>10680</v>
      </c>
      <c r="E434" s="84">
        <v>1261.8800000000001</v>
      </c>
    </row>
    <row r="435" spans="1:5">
      <c r="A435" s="82" t="s">
        <v>426</v>
      </c>
      <c r="B435" s="82" t="s">
        <v>428</v>
      </c>
      <c r="C435" s="83">
        <v>38260</v>
      </c>
      <c r="D435" s="82">
        <v>10681</v>
      </c>
      <c r="E435" s="84">
        <v>1287.4000000000001</v>
      </c>
    </row>
    <row r="436" spans="1:5">
      <c r="A436" s="82" t="s">
        <v>426</v>
      </c>
      <c r="B436" s="82" t="s">
        <v>428</v>
      </c>
      <c r="C436" s="83">
        <v>38261</v>
      </c>
      <c r="D436" s="82">
        <v>10682</v>
      </c>
      <c r="E436" s="84">
        <v>375.5</v>
      </c>
    </row>
    <row r="437" spans="1:5">
      <c r="A437" s="82" t="s">
        <v>426</v>
      </c>
      <c r="B437" s="82" t="s">
        <v>432</v>
      </c>
      <c r="C437" s="83">
        <v>38261</v>
      </c>
      <c r="D437" s="82">
        <v>10683</v>
      </c>
      <c r="E437" s="84">
        <v>63</v>
      </c>
    </row>
    <row r="438" spans="1:5">
      <c r="A438" s="82" t="s">
        <v>426</v>
      </c>
      <c r="B438" s="82" t="s">
        <v>428</v>
      </c>
      <c r="C438" s="83">
        <v>38260</v>
      </c>
      <c r="D438" s="82">
        <v>10684</v>
      </c>
      <c r="E438" s="84">
        <v>1768</v>
      </c>
    </row>
    <row r="439" spans="1:5">
      <c r="A439" s="82" t="s">
        <v>426</v>
      </c>
      <c r="B439" s="82" t="s">
        <v>427</v>
      </c>
      <c r="C439" s="83">
        <v>38263</v>
      </c>
      <c r="D439" s="82">
        <v>10685</v>
      </c>
      <c r="E439" s="84">
        <v>801.1</v>
      </c>
    </row>
    <row r="440" spans="1:5">
      <c r="A440" s="82" t="s">
        <v>426</v>
      </c>
      <c r="B440" s="82" t="s">
        <v>432</v>
      </c>
      <c r="C440" s="83">
        <v>38268</v>
      </c>
      <c r="D440" s="82">
        <v>10686</v>
      </c>
      <c r="E440" s="84">
        <v>1404.45</v>
      </c>
    </row>
    <row r="441" spans="1:5">
      <c r="A441" s="82" t="s">
        <v>423</v>
      </c>
      <c r="B441" s="82" t="s">
        <v>429</v>
      </c>
      <c r="C441" s="83">
        <v>38290</v>
      </c>
      <c r="D441" s="82">
        <v>10687</v>
      </c>
      <c r="E441" s="84">
        <v>4960.8999999999996</v>
      </c>
    </row>
    <row r="442" spans="1:5">
      <c r="A442" s="82" t="s">
        <v>426</v>
      </c>
      <c r="B442" s="82" t="s">
        <v>427</v>
      </c>
      <c r="C442" s="83">
        <v>38267</v>
      </c>
      <c r="D442" s="82">
        <v>10688</v>
      </c>
      <c r="E442" s="84">
        <v>3160.6</v>
      </c>
    </row>
    <row r="443" spans="1:5">
      <c r="A443" s="82" t="s">
        <v>426</v>
      </c>
      <c r="B443" s="82" t="s">
        <v>430</v>
      </c>
      <c r="C443" s="83">
        <v>38267</v>
      </c>
      <c r="D443" s="82">
        <v>10689</v>
      </c>
      <c r="E443" s="84">
        <v>472.5</v>
      </c>
    </row>
    <row r="444" spans="1:5">
      <c r="A444" s="82" t="s">
        <v>426</v>
      </c>
      <c r="B444" s="82" t="s">
        <v>430</v>
      </c>
      <c r="C444" s="83">
        <v>38263</v>
      </c>
      <c r="D444" s="82">
        <v>10690</v>
      </c>
      <c r="E444" s="84">
        <v>862.5</v>
      </c>
    </row>
    <row r="445" spans="1:5">
      <c r="A445" s="82" t="s">
        <v>426</v>
      </c>
      <c r="B445" s="82" t="s">
        <v>432</v>
      </c>
      <c r="C445" s="83">
        <v>38282</v>
      </c>
      <c r="D445" s="82">
        <v>10691</v>
      </c>
      <c r="E445" s="84">
        <v>10164.799999999999</v>
      </c>
    </row>
    <row r="446" spans="1:5">
      <c r="A446" s="82" t="s">
        <v>426</v>
      </c>
      <c r="B446" s="82" t="s">
        <v>427</v>
      </c>
      <c r="C446" s="83">
        <v>38273</v>
      </c>
      <c r="D446" s="82">
        <v>10692</v>
      </c>
      <c r="E446" s="84">
        <v>878</v>
      </c>
    </row>
    <row r="447" spans="1:5">
      <c r="A447" s="82" t="s">
        <v>426</v>
      </c>
      <c r="B447" s="82" t="s">
        <v>428</v>
      </c>
      <c r="C447" s="83">
        <v>38270</v>
      </c>
      <c r="D447" s="82">
        <v>10693</v>
      </c>
      <c r="E447" s="84">
        <v>2071.1999999999998</v>
      </c>
    </row>
    <row r="448" spans="1:5">
      <c r="A448" s="82" t="s">
        <v>426</v>
      </c>
      <c r="B448" s="82" t="s">
        <v>431</v>
      </c>
      <c r="C448" s="83">
        <v>38269</v>
      </c>
      <c r="D448" s="82">
        <v>10694</v>
      </c>
      <c r="E448" s="84">
        <v>4825</v>
      </c>
    </row>
    <row r="449" spans="1:5">
      <c r="A449" s="82" t="s">
        <v>423</v>
      </c>
      <c r="B449" s="82" t="s">
        <v>433</v>
      </c>
      <c r="C449" s="83">
        <v>38274</v>
      </c>
      <c r="D449" s="82">
        <v>10695</v>
      </c>
      <c r="E449" s="84">
        <v>642</v>
      </c>
    </row>
    <row r="450" spans="1:5">
      <c r="A450" s="82" t="s">
        <v>426</v>
      </c>
      <c r="B450" s="82" t="s">
        <v>431</v>
      </c>
      <c r="C450" s="83">
        <v>38274</v>
      </c>
      <c r="D450" s="82">
        <v>10696</v>
      </c>
      <c r="E450" s="84">
        <v>996</v>
      </c>
    </row>
    <row r="451" spans="1:5">
      <c r="A451" s="82" t="s">
        <v>426</v>
      </c>
      <c r="B451" s="82" t="s">
        <v>428</v>
      </c>
      <c r="C451" s="83">
        <v>38274</v>
      </c>
      <c r="D451" s="82">
        <v>10697</v>
      </c>
      <c r="E451" s="84">
        <v>805.43</v>
      </c>
    </row>
    <row r="452" spans="1:5">
      <c r="A452" s="82" t="s">
        <v>426</v>
      </c>
      <c r="B452" s="82" t="s">
        <v>427</v>
      </c>
      <c r="C452" s="83">
        <v>38277</v>
      </c>
      <c r="D452" s="82">
        <v>10698</v>
      </c>
      <c r="E452" s="84">
        <v>3436.45</v>
      </c>
    </row>
    <row r="453" spans="1:5">
      <c r="A453" s="82" t="s">
        <v>426</v>
      </c>
      <c r="B453" s="82" t="s">
        <v>428</v>
      </c>
      <c r="C453" s="83">
        <v>38273</v>
      </c>
      <c r="D453" s="82">
        <v>10699</v>
      </c>
      <c r="E453" s="84">
        <v>114</v>
      </c>
    </row>
    <row r="454" spans="1:5">
      <c r="A454" s="82" t="s">
        <v>426</v>
      </c>
      <c r="B454" s="82" t="s">
        <v>428</v>
      </c>
      <c r="C454" s="83">
        <v>38276</v>
      </c>
      <c r="D454" s="82">
        <v>10700</v>
      </c>
      <c r="E454" s="84">
        <v>1638.4</v>
      </c>
    </row>
    <row r="455" spans="1:5">
      <c r="A455" s="82" t="s">
        <v>423</v>
      </c>
      <c r="B455" s="82" t="s">
        <v>425</v>
      </c>
      <c r="C455" s="83">
        <v>38275</v>
      </c>
      <c r="D455" s="82">
        <v>10701</v>
      </c>
      <c r="E455" s="84">
        <v>2864.5</v>
      </c>
    </row>
    <row r="456" spans="1:5">
      <c r="A456" s="82" t="s">
        <v>426</v>
      </c>
      <c r="B456" s="82" t="s">
        <v>427</v>
      </c>
      <c r="C456" s="83">
        <v>38281</v>
      </c>
      <c r="D456" s="82">
        <v>10702</v>
      </c>
      <c r="E456" s="84">
        <v>330</v>
      </c>
    </row>
    <row r="457" spans="1:5">
      <c r="A457" s="82" t="s">
        <v>423</v>
      </c>
      <c r="B457" s="82" t="s">
        <v>425</v>
      </c>
      <c r="C457" s="83">
        <v>38280</v>
      </c>
      <c r="D457" s="82">
        <v>10703</v>
      </c>
      <c r="E457" s="84">
        <v>2545</v>
      </c>
    </row>
    <row r="458" spans="1:5">
      <c r="A458" s="82" t="s">
        <v>423</v>
      </c>
      <c r="B458" s="82" t="s">
        <v>425</v>
      </c>
      <c r="C458" s="83">
        <v>38298</v>
      </c>
      <c r="D458" s="82">
        <v>10704</v>
      </c>
      <c r="E458" s="84">
        <v>595.5</v>
      </c>
    </row>
    <row r="459" spans="1:5">
      <c r="A459" s="82" t="s">
        <v>423</v>
      </c>
      <c r="B459" s="82" t="s">
        <v>429</v>
      </c>
      <c r="C459" s="83">
        <v>38309</v>
      </c>
      <c r="D459" s="82">
        <v>10705</v>
      </c>
      <c r="E459" s="84">
        <v>378</v>
      </c>
    </row>
    <row r="460" spans="1:5">
      <c r="A460" s="82" t="s">
        <v>426</v>
      </c>
      <c r="B460" s="82" t="s">
        <v>431</v>
      </c>
      <c r="C460" s="83">
        <v>38281</v>
      </c>
      <c r="D460" s="82">
        <v>10706</v>
      </c>
      <c r="E460" s="84">
        <v>1893</v>
      </c>
    </row>
    <row r="461" spans="1:5">
      <c r="A461" s="82" t="s">
        <v>426</v>
      </c>
      <c r="B461" s="82" t="s">
        <v>427</v>
      </c>
      <c r="C461" s="83">
        <v>38283</v>
      </c>
      <c r="D461" s="82">
        <v>10707</v>
      </c>
      <c r="E461" s="84">
        <v>1641</v>
      </c>
    </row>
    <row r="462" spans="1:5">
      <c r="A462" s="82" t="s">
        <v>423</v>
      </c>
      <c r="B462" s="82" t="s">
        <v>425</v>
      </c>
      <c r="C462" s="83">
        <v>38296</v>
      </c>
      <c r="D462" s="82">
        <v>10708</v>
      </c>
      <c r="E462" s="84">
        <v>180.4</v>
      </c>
    </row>
    <row r="463" spans="1:5">
      <c r="A463" s="82" t="s">
        <v>426</v>
      </c>
      <c r="B463" s="82" t="s">
        <v>430</v>
      </c>
      <c r="C463" s="83">
        <v>38311</v>
      </c>
      <c r="D463" s="82">
        <v>10709</v>
      </c>
      <c r="E463" s="84">
        <v>3424</v>
      </c>
    </row>
    <row r="464" spans="1:5">
      <c r="A464" s="82" t="s">
        <v>426</v>
      </c>
      <c r="B464" s="82" t="s">
        <v>430</v>
      </c>
      <c r="C464" s="83">
        <v>38283</v>
      </c>
      <c r="D464" s="82">
        <v>10710</v>
      </c>
      <c r="E464" s="84">
        <v>93.5</v>
      </c>
    </row>
    <row r="465" spans="1:5">
      <c r="A465" s="82" t="s">
        <v>423</v>
      </c>
      <c r="B465" s="82" t="s">
        <v>424</v>
      </c>
      <c r="C465" s="83">
        <v>38289</v>
      </c>
      <c r="D465" s="82">
        <v>10711</v>
      </c>
      <c r="E465" s="84">
        <v>4451.7</v>
      </c>
    </row>
    <row r="466" spans="1:5">
      <c r="A466" s="82" t="s">
        <v>426</v>
      </c>
      <c r="B466" s="82" t="s">
        <v>428</v>
      </c>
      <c r="C466" s="83">
        <v>38291</v>
      </c>
      <c r="D466" s="82">
        <v>10712</v>
      </c>
      <c r="E466" s="84">
        <v>1233.48</v>
      </c>
    </row>
    <row r="467" spans="1:5">
      <c r="A467" s="82" t="s">
        <v>426</v>
      </c>
      <c r="B467" s="82" t="s">
        <v>430</v>
      </c>
      <c r="C467" s="83">
        <v>38284</v>
      </c>
      <c r="D467" s="82">
        <v>10713</v>
      </c>
      <c r="E467" s="84">
        <v>2827.9</v>
      </c>
    </row>
    <row r="468" spans="1:5">
      <c r="A468" s="82" t="s">
        <v>423</v>
      </c>
      <c r="B468" s="82" t="s">
        <v>424</v>
      </c>
      <c r="C468" s="83">
        <v>38287</v>
      </c>
      <c r="D468" s="82">
        <v>10714</v>
      </c>
      <c r="E468" s="84">
        <v>2205.75</v>
      </c>
    </row>
    <row r="469" spans="1:5">
      <c r="A469" s="82" t="s">
        <v>426</v>
      </c>
      <c r="B469" s="82" t="s">
        <v>428</v>
      </c>
      <c r="C469" s="83">
        <v>38289</v>
      </c>
      <c r="D469" s="82">
        <v>10715</v>
      </c>
      <c r="E469" s="84">
        <v>1296</v>
      </c>
    </row>
    <row r="470" spans="1:5">
      <c r="A470" s="82" t="s">
        <v>426</v>
      </c>
      <c r="B470" s="82" t="s">
        <v>427</v>
      </c>
      <c r="C470" s="83">
        <v>38287</v>
      </c>
      <c r="D470" s="82">
        <v>10716</v>
      </c>
      <c r="E470" s="84">
        <v>706</v>
      </c>
    </row>
    <row r="471" spans="1:5">
      <c r="A471" s="82" t="s">
        <v>426</v>
      </c>
      <c r="B471" s="82" t="s">
        <v>430</v>
      </c>
      <c r="C471" s="83">
        <v>38289</v>
      </c>
      <c r="D471" s="82">
        <v>10717</v>
      </c>
      <c r="E471" s="84">
        <v>1270.75</v>
      </c>
    </row>
    <row r="472" spans="1:5">
      <c r="A472" s="82" t="s">
        <v>426</v>
      </c>
      <c r="B472" s="82" t="s">
        <v>430</v>
      </c>
      <c r="C472" s="83">
        <v>38289</v>
      </c>
      <c r="D472" s="82">
        <v>10718</v>
      </c>
      <c r="E472" s="84">
        <v>3463</v>
      </c>
    </row>
    <row r="473" spans="1:5">
      <c r="A473" s="82" t="s">
        <v>426</v>
      </c>
      <c r="B473" s="82" t="s">
        <v>431</v>
      </c>
      <c r="C473" s="83">
        <v>38296</v>
      </c>
      <c r="D473" s="82">
        <v>10719</v>
      </c>
      <c r="E473" s="84">
        <v>844.25</v>
      </c>
    </row>
    <row r="474" spans="1:5">
      <c r="A474" s="82" t="s">
        <v>426</v>
      </c>
      <c r="B474" s="82" t="s">
        <v>431</v>
      </c>
      <c r="C474" s="83">
        <v>38296</v>
      </c>
      <c r="D474" s="82">
        <v>10720</v>
      </c>
      <c r="E474" s="84">
        <v>550</v>
      </c>
    </row>
    <row r="475" spans="1:5">
      <c r="A475" s="82" t="s">
        <v>423</v>
      </c>
      <c r="B475" s="82" t="s">
        <v>424</v>
      </c>
      <c r="C475" s="83">
        <v>38291</v>
      </c>
      <c r="D475" s="82">
        <v>10721</v>
      </c>
      <c r="E475" s="84">
        <v>923.87</v>
      </c>
    </row>
    <row r="476" spans="1:5">
      <c r="A476" s="82" t="s">
        <v>426</v>
      </c>
      <c r="B476" s="82" t="s">
        <v>431</v>
      </c>
      <c r="C476" s="83">
        <v>38295</v>
      </c>
      <c r="D476" s="82">
        <v>10722</v>
      </c>
      <c r="E476" s="84">
        <v>1570</v>
      </c>
    </row>
    <row r="477" spans="1:5">
      <c r="A477" s="82" t="s">
        <v>426</v>
      </c>
      <c r="B477" s="82" t="s">
        <v>428</v>
      </c>
      <c r="C477" s="83">
        <v>38316</v>
      </c>
      <c r="D477" s="82">
        <v>10723</v>
      </c>
      <c r="E477" s="84">
        <v>468.45</v>
      </c>
    </row>
    <row r="478" spans="1:5">
      <c r="A478" s="82" t="s">
        <v>426</v>
      </c>
      <c r="B478" s="82" t="s">
        <v>431</v>
      </c>
      <c r="C478" s="83">
        <v>38296</v>
      </c>
      <c r="D478" s="82">
        <v>10724</v>
      </c>
      <c r="E478" s="84">
        <v>638.5</v>
      </c>
    </row>
    <row r="479" spans="1:5">
      <c r="A479" s="82" t="s">
        <v>426</v>
      </c>
      <c r="B479" s="82" t="s">
        <v>427</v>
      </c>
      <c r="C479" s="83">
        <v>38296</v>
      </c>
      <c r="D479" s="82">
        <v>10725</v>
      </c>
      <c r="E479" s="84">
        <v>287.8</v>
      </c>
    </row>
    <row r="480" spans="1:5">
      <c r="A480" s="82" t="s">
        <v>426</v>
      </c>
      <c r="B480" s="82" t="s">
        <v>427</v>
      </c>
      <c r="C480" s="83">
        <v>38326</v>
      </c>
      <c r="D480" s="82">
        <v>10726</v>
      </c>
      <c r="E480" s="84">
        <v>655</v>
      </c>
    </row>
    <row r="481" spans="1:5">
      <c r="A481" s="82" t="s">
        <v>426</v>
      </c>
      <c r="B481" s="82" t="s">
        <v>432</v>
      </c>
      <c r="C481" s="83">
        <v>38326</v>
      </c>
      <c r="D481" s="82">
        <v>10727</v>
      </c>
      <c r="E481" s="84">
        <v>1624.5</v>
      </c>
    </row>
    <row r="482" spans="1:5">
      <c r="A482" s="82" t="s">
        <v>426</v>
      </c>
      <c r="B482" s="82" t="s">
        <v>427</v>
      </c>
      <c r="C482" s="83">
        <v>38302</v>
      </c>
      <c r="D482" s="82">
        <v>10728</v>
      </c>
      <c r="E482" s="84">
        <v>1296.75</v>
      </c>
    </row>
    <row r="483" spans="1:5">
      <c r="A483" s="82" t="s">
        <v>426</v>
      </c>
      <c r="B483" s="82" t="s">
        <v>431</v>
      </c>
      <c r="C483" s="83">
        <v>38305</v>
      </c>
      <c r="D483" s="82">
        <v>10729</v>
      </c>
      <c r="E483" s="84">
        <v>1850</v>
      </c>
    </row>
    <row r="484" spans="1:5">
      <c r="A484" s="82" t="s">
        <v>423</v>
      </c>
      <c r="B484" s="82" t="s">
        <v>424</v>
      </c>
      <c r="C484" s="83">
        <v>38305</v>
      </c>
      <c r="D484" s="82">
        <v>10730</v>
      </c>
      <c r="E484" s="84">
        <v>484.25</v>
      </c>
    </row>
    <row r="485" spans="1:5">
      <c r="A485" s="82" t="s">
        <v>423</v>
      </c>
      <c r="B485" s="82" t="s">
        <v>433</v>
      </c>
      <c r="C485" s="83">
        <v>38305</v>
      </c>
      <c r="D485" s="82">
        <v>10731</v>
      </c>
      <c r="E485" s="84">
        <v>1890.5</v>
      </c>
    </row>
    <row r="486" spans="1:5">
      <c r="A486" s="82" t="s">
        <v>426</v>
      </c>
      <c r="B486" s="82" t="s">
        <v>428</v>
      </c>
      <c r="C486" s="83">
        <v>38298</v>
      </c>
      <c r="D486" s="82">
        <v>10732</v>
      </c>
      <c r="E486" s="84">
        <v>360</v>
      </c>
    </row>
    <row r="487" spans="1:5">
      <c r="A487" s="82" t="s">
        <v>426</v>
      </c>
      <c r="B487" s="82" t="s">
        <v>430</v>
      </c>
      <c r="C487" s="83">
        <v>38301</v>
      </c>
      <c r="D487" s="82">
        <v>10733</v>
      </c>
      <c r="E487" s="84">
        <v>1459</v>
      </c>
    </row>
    <row r="488" spans="1:5">
      <c r="A488" s="82" t="s">
        <v>426</v>
      </c>
      <c r="B488" s="82" t="s">
        <v>432</v>
      </c>
      <c r="C488" s="83">
        <v>38303</v>
      </c>
      <c r="D488" s="82">
        <v>10734</v>
      </c>
      <c r="E488" s="84">
        <v>1498.35</v>
      </c>
    </row>
    <row r="489" spans="1:5">
      <c r="A489" s="82" t="s">
        <v>423</v>
      </c>
      <c r="B489" s="82" t="s">
        <v>425</v>
      </c>
      <c r="C489" s="83">
        <v>38312</v>
      </c>
      <c r="D489" s="82">
        <v>10735</v>
      </c>
      <c r="E489" s="84">
        <v>536.4</v>
      </c>
    </row>
    <row r="490" spans="1:5">
      <c r="A490" s="82" t="s">
        <v>423</v>
      </c>
      <c r="B490" s="82" t="s">
        <v>429</v>
      </c>
      <c r="C490" s="83">
        <v>38312</v>
      </c>
      <c r="D490" s="82">
        <v>10736</v>
      </c>
      <c r="E490" s="84">
        <v>997</v>
      </c>
    </row>
    <row r="491" spans="1:5">
      <c r="A491" s="82" t="s">
        <v>426</v>
      </c>
      <c r="B491" s="82" t="s">
        <v>432</v>
      </c>
      <c r="C491" s="83">
        <v>38309</v>
      </c>
      <c r="D491" s="82">
        <v>10737</v>
      </c>
      <c r="E491" s="84">
        <v>139.80000000000001</v>
      </c>
    </row>
    <row r="492" spans="1:5">
      <c r="A492" s="82" t="s">
        <v>426</v>
      </c>
      <c r="B492" s="82" t="s">
        <v>432</v>
      </c>
      <c r="C492" s="83">
        <v>38309</v>
      </c>
      <c r="D492" s="82">
        <v>10738</v>
      </c>
      <c r="E492" s="84">
        <v>52.35</v>
      </c>
    </row>
    <row r="493" spans="1:5">
      <c r="A493" s="82" t="s">
        <v>426</v>
      </c>
      <c r="B493" s="82" t="s">
        <v>428</v>
      </c>
      <c r="C493" s="83">
        <v>38308</v>
      </c>
      <c r="D493" s="82">
        <v>10739</v>
      </c>
      <c r="E493" s="84">
        <v>240</v>
      </c>
    </row>
    <row r="494" spans="1:5">
      <c r="A494" s="82" t="s">
        <v>426</v>
      </c>
      <c r="B494" s="82" t="s">
        <v>427</v>
      </c>
      <c r="C494" s="83">
        <v>38316</v>
      </c>
      <c r="D494" s="82">
        <v>10740</v>
      </c>
      <c r="E494" s="84">
        <v>1416</v>
      </c>
    </row>
    <row r="495" spans="1:5">
      <c r="A495" s="82" t="s">
        <v>426</v>
      </c>
      <c r="B495" s="82" t="s">
        <v>427</v>
      </c>
      <c r="C495" s="83">
        <v>38309</v>
      </c>
      <c r="D495" s="82">
        <v>10741</v>
      </c>
      <c r="E495" s="84">
        <v>228</v>
      </c>
    </row>
    <row r="496" spans="1:5">
      <c r="A496" s="82" t="s">
        <v>426</v>
      </c>
      <c r="B496" s="82" t="s">
        <v>428</v>
      </c>
      <c r="C496" s="83">
        <v>38309</v>
      </c>
      <c r="D496" s="82">
        <v>10742</v>
      </c>
      <c r="E496" s="84">
        <v>3118</v>
      </c>
    </row>
    <row r="497" spans="1:5">
      <c r="A497" s="82" t="s">
        <v>426</v>
      </c>
      <c r="B497" s="82" t="s">
        <v>430</v>
      </c>
      <c r="C497" s="83">
        <v>38312</v>
      </c>
      <c r="D497" s="82">
        <v>10743</v>
      </c>
      <c r="E497" s="84">
        <v>319.2</v>
      </c>
    </row>
    <row r="498" spans="1:5">
      <c r="A498" s="82" t="s">
        <v>423</v>
      </c>
      <c r="B498" s="82" t="s">
        <v>425</v>
      </c>
      <c r="C498" s="83">
        <v>38315</v>
      </c>
      <c r="D498" s="82">
        <v>10744</v>
      </c>
      <c r="E498" s="84">
        <v>736</v>
      </c>
    </row>
    <row r="499" spans="1:5">
      <c r="A499" s="82" t="s">
        <v>423</v>
      </c>
      <c r="B499" s="82" t="s">
        <v>429</v>
      </c>
      <c r="C499" s="83">
        <v>38318</v>
      </c>
      <c r="D499" s="82">
        <v>10745</v>
      </c>
      <c r="E499" s="84">
        <v>4529.8</v>
      </c>
    </row>
    <row r="500" spans="1:5">
      <c r="A500" s="82" t="s">
        <v>426</v>
      </c>
      <c r="B500" s="82" t="s">
        <v>430</v>
      </c>
      <c r="C500" s="83">
        <v>38312</v>
      </c>
      <c r="D500" s="82">
        <v>10746</v>
      </c>
      <c r="E500" s="84">
        <v>2311.6999999999998</v>
      </c>
    </row>
    <row r="501" spans="1:5">
      <c r="A501" s="82" t="s">
        <v>423</v>
      </c>
      <c r="B501" s="82" t="s">
        <v>425</v>
      </c>
      <c r="C501" s="83">
        <v>38317</v>
      </c>
      <c r="D501" s="82">
        <v>10747</v>
      </c>
      <c r="E501" s="84">
        <v>1912.85</v>
      </c>
    </row>
    <row r="502" spans="1:5">
      <c r="A502" s="82" t="s">
        <v>426</v>
      </c>
      <c r="B502" s="82" t="s">
        <v>428</v>
      </c>
      <c r="C502" s="83">
        <v>38319</v>
      </c>
      <c r="D502" s="82">
        <v>10748</v>
      </c>
      <c r="E502" s="84">
        <v>2196</v>
      </c>
    </row>
    <row r="503" spans="1:5">
      <c r="A503" s="82" t="s">
        <v>426</v>
      </c>
      <c r="B503" s="82" t="s">
        <v>427</v>
      </c>
      <c r="C503" s="83">
        <v>38340</v>
      </c>
      <c r="D503" s="82">
        <v>10749</v>
      </c>
      <c r="E503" s="84">
        <v>1080</v>
      </c>
    </row>
    <row r="504" spans="1:5">
      <c r="A504" s="82" t="s">
        <v>423</v>
      </c>
      <c r="B504" s="82" t="s">
        <v>429</v>
      </c>
      <c r="C504" s="83">
        <v>38315</v>
      </c>
      <c r="D504" s="82">
        <v>10750</v>
      </c>
      <c r="E504" s="84">
        <v>1590.56</v>
      </c>
    </row>
    <row r="505" spans="1:5">
      <c r="A505" s="82" t="s">
        <v>426</v>
      </c>
      <c r="B505" s="82" t="s">
        <v>428</v>
      </c>
      <c r="C505" s="83">
        <v>38324</v>
      </c>
      <c r="D505" s="82">
        <v>10751</v>
      </c>
      <c r="E505" s="84">
        <v>1631.48</v>
      </c>
    </row>
    <row r="506" spans="1:5">
      <c r="A506" s="82" t="s">
        <v>426</v>
      </c>
      <c r="B506" s="82" t="s">
        <v>432</v>
      </c>
      <c r="C506" s="83">
        <v>38319</v>
      </c>
      <c r="D506" s="82">
        <v>10752</v>
      </c>
      <c r="E506" s="84">
        <v>252</v>
      </c>
    </row>
    <row r="507" spans="1:5">
      <c r="A507" s="82" t="s">
        <v>426</v>
      </c>
      <c r="B507" s="82" t="s">
        <v>428</v>
      </c>
      <c r="C507" s="83">
        <v>38318</v>
      </c>
      <c r="D507" s="82">
        <v>10753</v>
      </c>
      <c r="E507" s="84">
        <v>88</v>
      </c>
    </row>
    <row r="508" spans="1:5">
      <c r="A508" s="82" t="s">
        <v>423</v>
      </c>
      <c r="B508" s="82" t="s">
        <v>425</v>
      </c>
      <c r="C508" s="83">
        <v>38318</v>
      </c>
      <c r="D508" s="82">
        <v>10754</v>
      </c>
      <c r="E508" s="84">
        <v>55.2</v>
      </c>
    </row>
    <row r="509" spans="1:5">
      <c r="A509" s="82" t="s">
        <v>426</v>
      </c>
      <c r="B509" s="82" t="s">
        <v>427</v>
      </c>
      <c r="C509" s="83">
        <v>38319</v>
      </c>
      <c r="D509" s="82">
        <v>10755</v>
      </c>
      <c r="E509" s="84">
        <v>1948.5</v>
      </c>
    </row>
    <row r="510" spans="1:5">
      <c r="A510" s="82" t="s">
        <v>426</v>
      </c>
      <c r="B510" s="82" t="s">
        <v>431</v>
      </c>
      <c r="C510" s="83">
        <v>38323</v>
      </c>
      <c r="D510" s="82">
        <v>10756</v>
      </c>
      <c r="E510" s="84">
        <v>1990</v>
      </c>
    </row>
    <row r="511" spans="1:5">
      <c r="A511" s="82" t="s">
        <v>423</v>
      </c>
      <c r="B511" s="82" t="s">
        <v>425</v>
      </c>
      <c r="C511" s="83">
        <v>38336</v>
      </c>
      <c r="D511" s="82">
        <v>10757</v>
      </c>
      <c r="E511" s="84">
        <v>3082</v>
      </c>
    </row>
    <row r="512" spans="1:5">
      <c r="A512" s="82" t="s">
        <v>426</v>
      </c>
      <c r="B512" s="82" t="s">
        <v>428</v>
      </c>
      <c r="C512" s="83">
        <v>38325</v>
      </c>
      <c r="D512" s="82">
        <v>10758</v>
      </c>
      <c r="E512" s="84">
        <v>1644.6</v>
      </c>
    </row>
    <row r="513" spans="1:5">
      <c r="A513" s="82" t="s">
        <v>426</v>
      </c>
      <c r="B513" s="82" t="s">
        <v>428</v>
      </c>
      <c r="C513" s="83">
        <v>38333</v>
      </c>
      <c r="D513" s="82">
        <v>10759</v>
      </c>
      <c r="E513" s="84">
        <v>320</v>
      </c>
    </row>
    <row r="514" spans="1:5">
      <c r="A514" s="82" t="s">
        <v>426</v>
      </c>
      <c r="B514" s="82" t="s">
        <v>427</v>
      </c>
      <c r="C514" s="83">
        <v>38331</v>
      </c>
      <c r="D514" s="82">
        <v>10760</v>
      </c>
      <c r="E514" s="84">
        <v>2917</v>
      </c>
    </row>
    <row r="515" spans="1:5">
      <c r="A515" s="82" t="s">
        <v>423</v>
      </c>
      <c r="B515" s="82" t="s">
        <v>424</v>
      </c>
      <c r="C515" s="83">
        <v>38329</v>
      </c>
      <c r="D515" s="82">
        <v>10761</v>
      </c>
      <c r="E515" s="84">
        <v>507</v>
      </c>
    </row>
    <row r="516" spans="1:5">
      <c r="A516" s="82" t="s">
        <v>426</v>
      </c>
      <c r="B516" s="82" t="s">
        <v>428</v>
      </c>
      <c r="C516" s="83">
        <v>38330</v>
      </c>
      <c r="D516" s="82">
        <v>10762</v>
      </c>
      <c r="E516" s="84">
        <v>4337</v>
      </c>
    </row>
    <row r="517" spans="1:5">
      <c r="A517" s="82" t="s">
        <v>426</v>
      </c>
      <c r="B517" s="82" t="s">
        <v>428</v>
      </c>
      <c r="C517" s="83">
        <v>38329</v>
      </c>
      <c r="D517" s="82">
        <v>10763</v>
      </c>
      <c r="E517" s="84">
        <v>616</v>
      </c>
    </row>
    <row r="518" spans="1:5">
      <c r="A518" s="82" t="s">
        <v>423</v>
      </c>
      <c r="B518" s="82" t="s">
        <v>425</v>
      </c>
      <c r="C518" s="83">
        <v>38329</v>
      </c>
      <c r="D518" s="82">
        <v>10764</v>
      </c>
      <c r="E518" s="84">
        <v>2286</v>
      </c>
    </row>
    <row r="519" spans="1:5">
      <c r="A519" s="82" t="s">
        <v>426</v>
      </c>
      <c r="B519" s="82" t="s">
        <v>428</v>
      </c>
      <c r="C519" s="83">
        <v>38330</v>
      </c>
      <c r="D519" s="82">
        <v>10765</v>
      </c>
      <c r="E519" s="84">
        <v>1515.6</v>
      </c>
    </row>
    <row r="520" spans="1:5">
      <c r="A520" s="82" t="s">
        <v>426</v>
      </c>
      <c r="B520" s="82" t="s">
        <v>427</v>
      </c>
      <c r="C520" s="83">
        <v>38330</v>
      </c>
      <c r="D520" s="82">
        <v>10766</v>
      </c>
      <c r="E520" s="84">
        <v>2310</v>
      </c>
    </row>
    <row r="521" spans="1:5">
      <c r="A521" s="82" t="s">
        <v>426</v>
      </c>
      <c r="B521" s="82" t="s">
        <v>427</v>
      </c>
      <c r="C521" s="83">
        <v>38336</v>
      </c>
      <c r="D521" s="82">
        <v>10767</v>
      </c>
      <c r="E521" s="84">
        <v>28</v>
      </c>
    </row>
    <row r="522" spans="1:5">
      <c r="A522" s="82" t="s">
        <v>426</v>
      </c>
      <c r="B522" s="82" t="s">
        <v>428</v>
      </c>
      <c r="C522" s="83">
        <v>38336</v>
      </c>
      <c r="D522" s="82">
        <v>10768</v>
      </c>
      <c r="E522" s="84">
        <v>1477</v>
      </c>
    </row>
    <row r="523" spans="1:5">
      <c r="A523" s="82" t="s">
        <v>426</v>
      </c>
      <c r="B523" s="82" t="s">
        <v>428</v>
      </c>
      <c r="C523" s="83">
        <v>38333</v>
      </c>
      <c r="D523" s="82">
        <v>10769</v>
      </c>
      <c r="E523" s="84">
        <v>1684.27</v>
      </c>
    </row>
    <row r="524" spans="1:5">
      <c r="A524" s="82" t="s">
        <v>426</v>
      </c>
      <c r="B524" s="82" t="s">
        <v>431</v>
      </c>
      <c r="C524" s="83">
        <v>38338</v>
      </c>
      <c r="D524" s="82">
        <v>10770</v>
      </c>
      <c r="E524" s="84">
        <v>236.25</v>
      </c>
    </row>
    <row r="525" spans="1:5">
      <c r="A525" s="82" t="s">
        <v>423</v>
      </c>
      <c r="B525" s="82" t="s">
        <v>429</v>
      </c>
      <c r="C525" s="83">
        <v>37988</v>
      </c>
      <c r="D525" s="82">
        <v>10771</v>
      </c>
      <c r="E525" s="84">
        <v>344</v>
      </c>
    </row>
    <row r="526" spans="1:5">
      <c r="A526" s="82" t="s">
        <v>426</v>
      </c>
      <c r="B526" s="82" t="s">
        <v>428</v>
      </c>
      <c r="C526" s="83">
        <v>38340</v>
      </c>
      <c r="D526" s="82">
        <v>10772</v>
      </c>
      <c r="E526" s="84">
        <v>3603.22</v>
      </c>
    </row>
    <row r="527" spans="1:5">
      <c r="A527" s="82" t="s">
        <v>426</v>
      </c>
      <c r="B527" s="82" t="s">
        <v>430</v>
      </c>
      <c r="C527" s="83">
        <v>38337</v>
      </c>
      <c r="D527" s="82">
        <v>10773</v>
      </c>
      <c r="E527" s="84">
        <v>2030.4</v>
      </c>
    </row>
    <row r="528" spans="1:5">
      <c r="A528" s="82" t="s">
        <v>426</v>
      </c>
      <c r="B528" s="82" t="s">
        <v>427</v>
      </c>
      <c r="C528" s="83">
        <v>38333</v>
      </c>
      <c r="D528" s="82">
        <v>10774</v>
      </c>
      <c r="E528" s="84">
        <v>868.75</v>
      </c>
    </row>
    <row r="529" spans="1:5">
      <c r="A529" s="82" t="s">
        <v>423</v>
      </c>
      <c r="B529" s="82" t="s">
        <v>433</v>
      </c>
      <c r="C529" s="83">
        <v>38347</v>
      </c>
      <c r="D529" s="82">
        <v>10775</v>
      </c>
      <c r="E529" s="84">
        <v>228</v>
      </c>
    </row>
    <row r="530" spans="1:5">
      <c r="A530" s="82" t="s">
        <v>426</v>
      </c>
      <c r="B530" s="82" t="s">
        <v>430</v>
      </c>
      <c r="C530" s="83">
        <v>38339</v>
      </c>
      <c r="D530" s="82">
        <v>10776</v>
      </c>
      <c r="E530" s="84">
        <v>6635.27</v>
      </c>
    </row>
    <row r="531" spans="1:5">
      <c r="A531" s="82" t="s">
        <v>423</v>
      </c>
      <c r="B531" s="82" t="s">
        <v>433</v>
      </c>
      <c r="C531" s="83">
        <v>38373</v>
      </c>
      <c r="D531" s="82">
        <v>10777</v>
      </c>
      <c r="E531" s="84">
        <v>224</v>
      </c>
    </row>
    <row r="532" spans="1:5">
      <c r="A532" s="82" t="s">
        <v>426</v>
      </c>
      <c r="B532" s="82" t="s">
        <v>428</v>
      </c>
      <c r="C532" s="83">
        <v>38345</v>
      </c>
      <c r="D532" s="82">
        <v>10778</v>
      </c>
      <c r="E532" s="84">
        <v>96.5</v>
      </c>
    </row>
    <row r="533" spans="1:5">
      <c r="A533" s="82" t="s">
        <v>426</v>
      </c>
      <c r="B533" s="82" t="s">
        <v>428</v>
      </c>
      <c r="C533" s="83">
        <v>38366</v>
      </c>
      <c r="D533" s="82">
        <v>10779</v>
      </c>
      <c r="E533" s="84">
        <v>1335</v>
      </c>
    </row>
    <row r="534" spans="1:5">
      <c r="A534" s="82" t="s">
        <v>426</v>
      </c>
      <c r="B534" s="82" t="s">
        <v>432</v>
      </c>
      <c r="C534" s="83">
        <v>38346</v>
      </c>
      <c r="D534" s="82">
        <v>10780</v>
      </c>
      <c r="E534" s="84">
        <v>720</v>
      </c>
    </row>
    <row r="535" spans="1:5">
      <c r="A535" s="82" t="s">
        <v>426</v>
      </c>
      <c r="B535" s="82" t="s">
        <v>432</v>
      </c>
      <c r="C535" s="83">
        <v>38340</v>
      </c>
      <c r="D535" s="82">
        <v>10781</v>
      </c>
      <c r="E535" s="84">
        <v>975.88</v>
      </c>
    </row>
    <row r="536" spans="1:5">
      <c r="A536" s="82" t="s">
        <v>423</v>
      </c>
      <c r="B536" s="82" t="s">
        <v>429</v>
      </c>
      <c r="C536" s="83">
        <v>38343</v>
      </c>
      <c r="D536" s="82">
        <v>10782</v>
      </c>
      <c r="E536" s="84">
        <v>12.5</v>
      </c>
    </row>
    <row r="537" spans="1:5">
      <c r="A537" s="82" t="s">
        <v>426</v>
      </c>
      <c r="B537" s="82" t="s">
        <v>427</v>
      </c>
      <c r="C537" s="83">
        <v>38340</v>
      </c>
      <c r="D537" s="82">
        <v>10783</v>
      </c>
      <c r="E537" s="84">
        <v>1442.5</v>
      </c>
    </row>
    <row r="538" spans="1:5">
      <c r="A538" s="82" t="s">
        <v>426</v>
      </c>
      <c r="B538" s="82" t="s">
        <v>427</v>
      </c>
      <c r="C538" s="83">
        <v>38343</v>
      </c>
      <c r="D538" s="82">
        <v>10784</v>
      </c>
      <c r="E538" s="84">
        <v>1488</v>
      </c>
    </row>
    <row r="539" spans="1:5">
      <c r="A539" s="82" t="s">
        <v>426</v>
      </c>
      <c r="B539" s="82" t="s">
        <v>430</v>
      </c>
      <c r="C539" s="83">
        <v>38345</v>
      </c>
      <c r="D539" s="82">
        <v>10785</v>
      </c>
      <c r="E539" s="84">
        <v>387.5</v>
      </c>
    </row>
    <row r="540" spans="1:5">
      <c r="A540" s="82" t="s">
        <v>426</v>
      </c>
      <c r="B540" s="82" t="s">
        <v>431</v>
      </c>
      <c r="C540" s="83">
        <v>38344</v>
      </c>
      <c r="D540" s="82">
        <v>10786</v>
      </c>
      <c r="E540" s="84">
        <v>1531.08</v>
      </c>
    </row>
    <row r="541" spans="1:5">
      <c r="A541" s="82" t="s">
        <v>426</v>
      </c>
      <c r="B541" s="82" t="s">
        <v>432</v>
      </c>
      <c r="C541" s="83">
        <v>38347</v>
      </c>
      <c r="D541" s="82">
        <v>10787</v>
      </c>
      <c r="E541" s="84">
        <v>2622.76</v>
      </c>
    </row>
    <row r="542" spans="1:5">
      <c r="A542" s="82" t="s">
        <v>426</v>
      </c>
      <c r="B542" s="82" t="s">
        <v>430</v>
      </c>
      <c r="C542" s="83">
        <v>38371</v>
      </c>
      <c r="D542" s="82">
        <v>10788</v>
      </c>
      <c r="E542" s="84">
        <v>731.5</v>
      </c>
    </row>
    <row r="543" spans="1:5">
      <c r="A543" s="82" t="s">
        <v>426</v>
      </c>
      <c r="B543" s="82" t="s">
        <v>430</v>
      </c>
      <c r="C543" s="83">
        <v>38352</v>
      </c>
      <c r="D543" s="82">
        <v>10789</v>
      </c>
      <c r="E543" s="84">
        <v>3687</v>
      </c>
    </row>
    <row r="544" spans="1:5">
      <c r="A544" s="82" t="s">
        <v>423</v>
      </c>
      <c r="B544" s="82" t="s">
        <v>425</v>
      </c>
      <c r="C544" s="83">
        <v>38347</v>
      </c>
      <c r="D544" s="82">
        <v>10790</v>
      </c>
      <c r="E544" s="84">
        <v>722.5</v>
      </c>
    </row>
    <row r="545" spans="1:5">
      <c r="A545" s="82" t="s">
        <v>423</v>
      </c>
      <c r="B545" s="82" t="s">
        <v>425</v>
      </c>
      <c r="C545" s="83">
        <v>38353</v>
      </c>
      <c r="D545" s="82">
        <v>10791</v>
      </c>
      <c r="E545" s="84">
        <v>1829.76</v>
      </c>
    </row>
    <row r="546" spans="1:5">
      <c r="A546" s="82" t="s">
        <v>426</v>
      </c>
      <c r="B546" s="82" t="s">
        <v>430</v>
      </c>
      <c r="C546" s="83">
        <v>38352</v>
      </c>
      <c r="D546" s="82">
        <v>10792</v>
      </c>
      <c r="E546" s="84">
        <v>399.85</v>
      </c>
    </row>
    <row r="547" spans="1:5">
      <c r="A547" s="82" t="s">
        <v>426</v>
      </c>
      <c r="B547" s="82" t="s">
        <v>428</v>
      </c>
      <c r="C547" s="83">
        <v>38360</v>
      </c>
      <c r="D547" s="82">
        <v>10793</v>
      </c>
      <c r="E547" s="84">
        <v>191.1</v>
      </c>
    </row>
    <row r="548" spans="1:5">
      <c r="A548" s="82" t="s">
        <v>423</v>
      </c>
      <c r="B548" s="82" t="s">
        <v>425</v>
      </c>
      <c r="C548" s="83">
        <v>38354</v>
      </c>
      <c r="D548" s="82">
        <v>10794</v>
      </c>
      <c r="E548" s="84">
        <v>314.76</v>
      </c>
    </row>
    <row r="549" spans="1:5">
      <c r="A549" s="82" t="s">
        <v>426</v>
      </c>
      <c r="B549" s="82" t="s">
        <v>431</v>
      </c>
      <c r="C549" s="83">
        <v>38372</v>
      </c>
      <c r="D549" s="82">
        <v>10795</v>
      </c>
      <c r="E549" s="84">
        <v>2158</v>
      </c>
    </row>
    <row r="550" spans="1:5">
      <c r="A550" s="82" t="s">
        <v>426</v>
      </c>
      <c r="B550" s="82" t="s">
        <v>428</v>
      </c>
      <c r="C550" s="83">
        <v>38366</v>
      </c>
      <c r="D550" s="82">
        <v>10796</v>
      </c>
      <c r="E550" s="84">
        <v>2341.36</v>
      </c>
    </row>
    <row r="551" spans="1:5">
      <c r="A551" s="82" t="s">
        <v>423</v>
      </c>
      <c r="B551" s="82" t="s">
        <v>433</v>
      </c>
      <c r="C551" s="83">
        <v>38357</v>
      </c>
      <c r="D551" s="82">
        <v>10797</v>
      </c>
      <c r="E551" s="84">
        <v>420</v>
      </c>
    </row>
    <row r="552" spans="1:5">
      <c r="A552" s="82" t="s">
        <v>426</v>
      </c>
      <c r="B552" s="82" t="s">
        <v>432</v>
      </c>
      <c r="C552" s="83">
        <v>38357</v>
      </c>
      <c r="D552" s="82">
        <v>10798</v>
      </c>
      <c r="E552" s="84">
        <v>446.6</v>
      </c>
    </row>
    <row r="553" spans="1:5">
      <c r="A553" s="82" t="s">
        <v>423</v>
      </c>
      <c r="B553" s="82" t="s">
        <v>429</v>
      </c>
      <c r="C553" s="83">
        <v>38357</v>
      </c>
      <c r="D553" s="82">
        <v>10799</v>
      </c>
      <c r="E553" s="84">
        <v>1553.5</v>
      </c>
    </row>
    <row r="554" spans="1:5">
      <c r="A554" s="82" t="s">
        <v>426</v>
      </c>
      <c r="B554" s="82" t="s">
        <v>430</v>
      </c>
      <c r="C554" s="83">
        <v>38357</v>
      </c>
      <c r="D554" s="82">
        <v>10800</v>
      </c>
      <c r="E554" s="84">
        <v>1468.93</v>
      </c>
    </row>
    <row r="555" spans="1:5">
      <c r="A555" s="82" t="s">
        <v>426</v>
      </c>
      <c r="B555" s="82" t="s">
        <v>427</v>
      </c>
      <c r="C555" s="83">
        <v>38352</v>
      </c>
      <c r="D555" s="82">
        <v>10801</v>
      </c>
      <c r="E555" s="84">
        <v>3026.85</v>
      </c>
    </row>
    <row r="556" spans="1:5">
      <c r="A556" s="82" t="s">
        <v>426</v>
      </c>
      <c r="B556" s="82" t="s">
        <v>427</v>
      </c>
      <c r="C556" s="83">
        <v>38354</v>
      </c>
      <c r="D556" s="82">
        <v>10802</v>
      </c>
      <c r="E556" s="84">
        <v>2942.81</v>
      </c>
    </row>
    <row r="557" spans="1:5">
      <c r="A557" s="82" t="s">
        <v>426</v>
      </c>
      <c r="B557" s="82" t="s">
        <v>427</v>
      </c>
      <c r="C557" s="83">
        <v>38358</v>
      </c>
      <c r="D557" s="82">
        <v>10803</v>
      </c>
      <c r="E557" s="84">
        <v>1193.01</v>
      </c>
    </row>
    <row r="558" spans="1:5">
      <c r="A558" s="82" t="s">
        <v>423</v>
      </c>
      <c r="B558" s="82" t="s">
        <v>425</v>
      </c>
      <c r="C558" s="83">
        <v>38359</v>
      </c>
      <c r="D558" s="82">
        <v>10804</v>
      </c>
      <c r="E558" s="84">
        <v>2278.4</v>
      </c>
    </row>
    <row r="559" spans="1:5">
      <c r="A559" s="82" t="s">
        <v>426</v>
      </c>
      <c r="B559" s="82" t="s">
        <v>432</v>
      </c>
      <c r="C559" s="83">
        <v>38361</v>
      </c>
      <c r="D559" s="82">
        <v>10805</v>
      </c>
      <c r="E559" s="84">
        <v>2775</v>
      </c>
    </row>
    <row r="560" spans="1:5">
      <c r="A560" s="82" t="s">
        <v>426</v>
      </c>
      <c r="B560" s="82" t="s">
        <v>428</v>
      </c>
      <c r="C560" s="83">
        <v>38357</v>
      </c>
      <c r="D560" s="82">
        <v>10806</v>
      </c>
      <c r="E560" s="84">
        <v>439.6</v>
      </c>
    </row>
    <row r="561" spans="1:5">
      <c r="A561" s="82" t="s">
        <v>426</v>
      </c>
      <c r="B561" s="82" t="s">
        <v>427</v>
      </c>
      <c r="C561" s="83">
        <v>38382</v>
      </c>
      <c r="D561" s="82">
        <v>10807</v>
      </c>
      <c r="E561" s="84">
        <v>18.399999999999999</v>
      </c>
    </row>
    <row r="562" spans="1:5">
      <c r="A562" s="82" t="s">
        <v>426</v>
      </c>
      <c r="B562" s="82" t="s">
        <v>432</v>
      </c>
      <c r="C562" s="83">
        <v>38361</v>
      </c>
      <c r="D562" s="82">
        <v>10808</v>
      </c>
      <c r="E562" s="84">
        <v>1411</v>
      </c>
    </row>
    <row r="563" spans="1:5">
      <c r="A563" s="82" t="s">
        <v>423</v>
      </c>
      <c r="B563" s="82" t="s">
        <v>433</v>
      </c>
      <c r="C563" s="83">
        <v>38359</v>
      </c>
      <c r="D563" s="82">
        <v>10809</v>
      </c>
      <c r="E563" s="84">
        <v>140</v>
      </c>
    </row>
    <row r="564" spans="1:5">
      <c r="A564" s="82" t="s">
        <v>426</v>
      </c>
      <c r="B564" s="82" t="s">
        <v>432</v>
      </c>
      <c r="C564" s="83">
        <v>38359</v>
      </c>
      <c r="D564" s="82">
        <v>10810</v>
      </c>
      <c r="E564" s="84">
        <v>187</v>
      </c>
    </row>
    <row r="565" spans="1:5">
      <c r="A565" s="82" t="s">
        <v>426</v>
      </c>
      <c r="B565" s="82" t="s">
        <v>431</v>
      </c>
      <c r="C565" s="83">
        <v>38360</v>
      </c>
      <c r="D565" s="82">
        <v>10811</v>
      </c>
      <c r="E565" s="84">
        <v>852</v>
      </c>
    </row>
    <row r="566" spans="1:5">
      <c r="A566" s="82" t="s">
        <v>423</v>
      </c>
      <c r="B566" s="82" t="s">
        <v>424</v>
      </c>
      <c r="C566" s="83">
        <v>38364</v>
      </c>
      <c r="D566" s="82">
        <v>10812</v>
      </c>
      <c r="E566" s="84">
        <v>1692.8</v>
      </c>
    </row>
    <row r="567" spans="1:5">
      <c r="A567" s="82" t="s">
        <v>426</v>
      </c>
      <c r="B567" s="82" t="s">
        <v>430</v>
      </c>
      <c r="C567" s="83">
        <v>38361</v>
      </c>
      <c r="D567" s="82">
        <v>10813</v>
      </c>
      <c r="E567" s="84">
        <v>602.4</v>
      </c>
    </row>
    <row r="568" spans="1:5">
      <c r="A568" s="82" t="s">
        <v>426</v>
      </c>
      <c r="B568" s="82" t="s">
        <v>428</v>
      </c>
      <c r="C568" s="83">
        <v>38366</v>
      </c>
      <c r="D568" s="82">
        <v>10814</v>
      </c>
      <c r="E568" s="84">
        <v>1788.45</v>
      </c>
    </row>
    <row r="569" spans="1:5">
      <c r="A569" s="82" t="s">
        <v>426</v>
      </c>
      <c r="B569" s="82" t="s">
        <v>432</v>
      </c>
      <c r="C569" s="83">
        <v>38366</v>
      </c>
      <c r="D569" s="82">
        <v>10815</v>
      </c>
      <c r="E569" s="84">
        <v>40</v>
      </c>
    </row>
    <row r="570" spans="1:5">
      <c r="A570" s="82" t="s">
        <v>426</v>
      </c>
      <c r="B570" s="82" t="s">
        <v>427</v>
      </c>
      <c r="C570" s="83">
        <v>38387</v>
      </c>
      <c r="D570" s="82">
        <v>10816</v>
      </c>
      <c r="E570" s="84">
        <v>8446.4500000000007</v>
      </c>
    </row>
    <row r="571" spans="1:5">
      <c r="A571" s="82" t="s">
        <v>426</v>
      </c>
      <c r="B571" s="82" t="s">
        <v>428</v>
      </c>
      <c r="C571" s="83">
        <v>38365</v>
      </c>
      <c r="D571" s="82">
        <v>10817</v>
      </c>
      <c r="E571" s="84">
        <v>10952.84</v>
      </c>
    </row>
    <row r="572" spans="1:5">
      <c r="A572" s="82" t="s">
        <v>423</v>
      </c>
      <c r="B572" s="82" t="s">
        <v>433</v>
      </c>
      <c r="C572" s="83">
        <v>38364</v>
      </c>
      <c r="D572" s="82">
        <v>10818</v>
      </c>
      <c r="E572" s="84">
        <v>833</v>
      </c>
    </row>
    <row r="573" spans="1:5">
      <c r="A573" s="82" t="s">
        <v>426</v>
      </c>
      <c r="B573" s="82" t="s">
        <v>432</v>
      </c>
      <c r="C573" s="83">
        <v>38368</v>
      </c>
      <c r="D573" s="82">
        <v>10819</v>
      </c>
      <c r="E573" s="84">
        <v>477</v>
      </c>
    </row>
    <row r="574" spans="1:5">
      <c r="A574" s="82" t="s">
        <v>426</v>
      </c>
      <c r="B574" s="82" t="s">
        <v>428</v>
      </c>
      <c r="C574" s="83">
        <v>38365</v>
      </c>
      <c r="D574" s="82">
        <v>10820</v>
      </c>
      <c r="E574" s="84">
        <v>1140</v>
      </c>
    </row>
    <row r="575" spans="1:5">
      <c r="A575" s="82" t="s">
        <v>426</v>
      </c>
      <c r="B575" s="82" t="s">
        <v>430</v>
      </c>
      <c r="C575" s="83">
        <v>38367</v>
      </c>
      <c r="D575" s="82">
        <v>10821</v>
      </c>
      <c r="E575" s="84">
        <v>678</v>
      </c>
    </row>
    <row r="576" spans="1:5">
      <c r="A576" s="82" t="s">
        <v>423</v>
      </c>
      <c r="B576" s="82" t="s">
        <v>425</v>
      </c>
      <c r="C576" s="83">
        <v>38368</v>
      </c>
      <c r="D576" s="82">
        <v>10822</v>
      </c>
      <c r="E576" s="84">
        <v>237.9</v>
      </c>
    </row>
    <row r="577" spans="1:5">
      <c r="A577" s="82" t="s">
        <v>423</v>
      </c>
      <c r="B577" s="82" t="s">
        <v>424</v>
      </c>
      <c r="C577" s="83">
        <v>38365</v>
      </c>
      <c r="D577" s="82">
        <v>10823</v>
      </c>
      <c r="E577" s="84">
        <v>2826</v>
      </c>
    </row>
    <row r="578" spans="1:5">
      <c r="A578" s="82" t="s">
        <v>426</v>
      </c>
      <c r="B578" s="82" t="s">
        <v>431</v>
      </c>
      <c r="C578" s="83">
        <v>38382</v>
      </c>
      <c r="D578" s="82">
        <v>10824</v>
      </c>
      <c r="E578" s="84">
        <v>250.8</v>
      </c>
    </row>
    <row r="579" spans="1:5">
      <c r="A579" s="82" t="s">
        <v>426</v>
      </c>
      <c r="B579" s="82" t="s">
        <v>430</v>
      </c>
      <c r="C579" s="83">
        <v>38366</v>
      </c>
      <c r="D579" s="82">
        <v>10825</v>
      </c>
      <c r="E579" s="84">
        <v>1030.76</v>
      </c>
    </row>
    <row r="580" spans="1:5">
      <c r="A580" s="82" t="s">
        <v>423</v>
      </c>
      <c r="B580" s="82" t="s">
        <v>425</v>
      </c>
      <c r="C580" s="83">
        <v>38389</v>
      </c>
      <c r="D580" s="82">
        <v>10826</v>
      </c>
      <c r="E580" s="84">
        <v>730</v>
      </c>
    </row>
    <row r="581" spans="1:5">
      <c r="A581" s="82" t="s">
        <v>426</v>
      </c>
      <c r="B581" s="82" t="s">
        <v>430</v>
      </c>
      <c r="C581" s="83">
        <v>38389</v>
      </c>
      <c r="D581" s="82">
        <v>10827</v>
      </c>
      <c r="E581" s="84">
        <v>843</v>
      </c>
    </row>
    <row r="582" spans="1:5">
      <c r="A582" s="82" t="s">
        <v>423</v>
      </c>
      <c r="B582" s="82" t="s">
        <v>429</v>
      </c>
      <c r="C582" s="83">
        <v>38387</v>
      </c>
      <c r="D582" s="82">
        <v>10828</v>
      </c>
      <c r="E582" s="84">
        <v>932</v>
      </c>
    </row>
    <row r="583" spans="1:5">
      <c r="A583" s="82" t="s">
        <v>423</v>
      </c>
      <c r="B583" s="82" t="s">
        <v>429</v>
      </c>
      <c r="C583" s="83">
        <v>38375</v>
      </c>
      <c r="D583" s="82">
        <v>10829</v>
      </c>
      <c r="E583" s="84">
        <v>1764</v>
      </c>
    </row>
    <row r="584" spans="1:5">
      <c r="A584" s="82" t="s">
        <v>426</v>
      </c>
      <c r="B584" s="82" t="s">
        <v>427</v>
      </c>
      <c r="C584" s="83">
        <v>38373</v>
      </c>
      <c r="D584" s="82">
        <v>10830</v>
      </c>
      <c r="E584" s="84">
        <v>1974</v>
      </c>
    </row>
    <row r="585" spans="1:5">
      <c r="A585" s="82" t="s">
        <v>426</v>
      </c>
      <c r="B585" s="82" t="s">
        <v>428</v>
      </c>
      <c r="C585" s="83">
        <v>38375</v>
      </c>
      <c r="D585" s="82">
        <v>10831</v>
      </c>
      <c r="E585" s="84">
        <v>2684.4</v>
      </c>
    </row>
    <row r="586" spans="1:5">
      <c r="A586" s="82" t="s">
        <v>426</v>
      </c>
      <c r="B586" s="82" t="s">
        <v>432</v>
      </c>
      <c r="C586" s="83">
        <v>38371</v>
      </c>
      <c r="D586" s="82">
        <v>10832</v>
      </c>
      <c r="E586" s="84">
        <v>475.11</v>
      </c>
    </row>
    <row r="587" spans="1:5">
      <c r="A587" s="82" t="s">
        <v>423</v>
      </c>
      <c r="B587" s="82" t="s">
        <v>425</v>
      </c>
      <c r="C587" s="83">
        <v>38375</v>
      </c>
      <c r="D587" s="82">
        <v>10833</v>
      </c>
      <c r="E587" s="84">
        <v>906.93</v>
      </c>
    </row>
    <row r="588" spans="1:5">
      <c r="A588" s="82" t="s">
        <v>426</v>
      </c>
      <c r="B588" s="82" t="s">
        <v>430</v>
      </c>
      <c r="C588" s="83">
        <v>38371</v>
      </c>
      <c r="D588" s="82">
        <v>10834</v>
      </c>
      <c r="E588" s="84">
        <v>1432.71</v>
      </c>
    </row>
    <row r="589" spans="1:5">
      <c r="A589" s="82" t="s">
        <v>426</v>
      </c>
      <c r="B589" s="82" t="s">
        <v>430</v>
      </c>
      <c r="C589" s="83">
        <v>38373</v>
      </c>
      <c r="D589" s="82">
        <v>10835</v>
      </c>
      <c r="E589" s="84">
        <v>845.8</v>
      </c>
    </row>
    <row r="590" spans="1:5">
      <c r="A590" s="82" t="s">
        <v>423</v>
      </c>
      <c r="B590" s="82" t="s">
        <v>433</v>
      </c>
      <c r="C590" s="83">
        <v>38373</v>
      </c>
      <c r="D590" s="82">
        <v>10836</v>
      </c>
      <c r="E590" s="84">
        <v>4705.5</v>
      </c>
    </row>
    <row r="591" spans="1:5">
      <c r="A591" s="82" t="s">
        <v>423</v>
      </c>
      <c r="B591" s="82" t="s">
        <v>429</v>
      </c>
      <c r="C591" s="83">
        <v>38375</v>
      </c>
      <c r="D591" s="82">
        <v>10837</v>
      </c>
      <c r="E591" s="84">
        <v>1064.5</v>
      </c>
    </row>
    <row r="592" spans="1:5">
      <c r="A592" s="82" t="s">
        <v>426</v>
      </c>
      <c r="B592" s="82" t="s">
        <v>428</v>
      </c>
      <c r="C592" s="83">
        <v>38375</v>
      </c>
      <c r="D592" s="82">
        <v>10838</v>
      </c>
      <c r="E592" s="84">
        <v>1938.38</v>
      </c>
    </row>
    <row r="593" spans="1:5">
      <c r="A593" s="82" t="s">
        <v>426</v>
      </c>
      <c r="B593" s="82" t="s">
        <v>428</v>
      </c>
      <c r="C593" s="83">
        <v>38374</v>
      </c>
      <c r="D593" s="82">
        <v>10839</v>
      </c>
      <c r="E593" s="84">
        <v>827.55</v>
      </c>
    </row>
    <row r="594" spans="1:5">
      <c r="A594" s="82" t="s">
        <v>426</v>
      </c>
      <c r="B594" s="82" t="s">
        <v>427</v>
      </c>
      <c r="C594" s="83">
        <v>38399</v>
      </c>
      <c r="D594" s="82">
        <v>10840</v>
      </c>
      <c r="E594" s="84">
        <v>211.2</v>
      </c>
    </row>
    <row r="595" spans="1:5">
      <c r="A595" s="82" t="s">
        <v>423</v>
      </c>
      <c r="B595" s="82" t="s">
        <v>424</v>
      </c>
      <c r="C595" s="83">
        <v>38381</v>
      </c>
      <c r="D595" s="82">
        <v>10841</v>
      </c>
      <c r="E595" s="84">
        <v>4581</v>
      </c>
    </row>
    <row r="596" spans="1:5">
      <c r="A596" s="82" t="s">
        <v>426</v>
      </c>
      <c r="B596" s="82" t="s">
        <v>430</v>
      </c>
      <c r="C596" s="83">
        <v>38381</v>
      </c>
      <c r="D596" s="82">
        <v>10842</v>
      </c>
      <c r="E596" s="84">
        <v>975</v>
      </c>
    </row>
    <row r="597" spans="1:5">
      <c r="A597" s="82" t="s">
        <v>426</v>
      </c>
      <c r="B597" s="82" t="s">
        <v>427</v>
      </c>
      <c r="C597" s="83">
        <v>38378</v>
      </c>
      <c r="D597" s="82">
        <v>10843</v>
      </c>
      <c r="E597" s="84">
        <v>159</v>
      </c>
    </row>
    <row r="598" spans="1:5">
      <c r="A598" s="82" t="s">
        <v>426</v>
      </c>
      <c r="B598" s="82" t="s">
        <v>431</v>
      </c>
      <c r="C598" s="83">
        <v>38378</v>
      </c>
      <c r="D598" s="82">
        <v>10844</v>
      </c>
      <c r="E598" s="84">
        <v>735</v>
      </c>
    </row>
    <row r="599" spans="1:5">
      <c r="A599" s="82" t="s">
        <v>426</v>
      </c>
      <c r="B599" s="82" t="s">
        <v>431</v>
      </c>
      <c r="C599" s="83">
        <v>38382</v>
      </c>
      <c r="D599" s="82">
        <v>10845</v>
      </c>
      <c r="E599" s="84">
        <v>3812.7</v>
      </c>
    </row>
    <row r="600" spans="1:5">
      <c r="A600" s="82" t="s">
        <v>426</v>
      </c>
      <c r="B600" s="82" t="s">
        <v>432</v>
      </c>
      <c r="C600" s="83">
        <v>38375</v>
      </c>
      <c r="D600" s="82">
        <v>10846</v>
      </c>
      <c r="E600" s="84">
        <v>1112</v>
      </c>
    </row>
    <row r="601" spans="1:5">
      <c r="A601" s="82" t="s">
        <v>426</v>
      </c>
      <c r="B601" s="82" t="s">
        <v>427</v>
      </c>
      <c r="C601" s="83">
        <v>38393</v>
      </c>
      <c r="D601" s="82">
        <v>10847</v>
      </c>
      <c r="E601" s="84">
        <v>4931.92</v>
      </c>
    </row>
    <row r="602" spans="1:5">
      <c r="A602" s="82" t="s">
        <v>423</v>
      </c>
      <c r="B602" s="82" t="s">
        <v>433</v>
      </c>
      <c r="C602" s="83">
        <v>38381</v>
      </c>
      <c r="D602" s="82">
        <v>10848</v>
      </c>
      <c r="E602" s="84">
        <v>931.5</v>
      </c>
    </row>
    <row r="603" spans="1:5">
      <c r="A603" s="82" t="s">
        <v>423</v>
      </c>
      <c r="B603" s="82" t="s">
        <v>429</v>
      </c>
      <c r="C603" s="83">
        <v>38382</v>
      </c>
      <c r="D603" s="82">
        <v>10849</v>
      </c>
      <c r="E603" s="84">
        <v>967.82</v>
      </c>
    </row>
    <row r="604" spans="1:5">
      <c r="A604" s="82" t="s">
        <v>426</v>
      </c>
      <c r="B604" s="82" t="s">
        <v>430</v>
      </c>
      <c r="C604" s="83">
        <v>38382</v>
      </c>
      <c r="D604" s="82">
        <v>10850</v>
      </c>
      <c r="E604" s="84">
        <v>629</v>
      </c>
    </row>
    <row r="605" spans="1:5">
      <c r="A605" s="82" t="s">
        <v>423</v>
      </c>
      <c r="B605" s="82" t="s">
        <v>424</v>
      </c>
      <c r="C605" s="83">
        <v>38385</v>
      </c>
      <c r="D605" s="82">
        <v>10851</v>
      </c>
      <c r="E605" s="84">
        <v>2603</v>
      </c>
    </row>
    <row r="606" spans="1:5">
      <c r="A606" s="82" t="s">
        <v>426</v>
      </c>
      <c r="B606" s="82" t="s">
        <v>431</v>
      </c>
      <c r="C606" s="83">
        <v>38382</v>
      </c>
      <c r="D606" s="82">
        <v>10852</v>
      </c>
      <c r="E606" s="84">
        <v>2984</v>
      </c>
    </row>
    <row r="607" spans="1:5">
      <c r="A607" s="82" t="s">
        <v>423</v>
      </c>
      <c r="B607" s="82" t="s">
        <v>429</v>
      </c>
      <c r="C607" s="83">
        <v>38386</v>
      </c>
      <c r="D607" s="82">
        <v>10853</v>
      </c>
      <c r="E607" s="84">
        <v>625</v>
      </c>
    </row>
    <row r="608" spans="1:5">
      <c r="A608" s="82" t="s">
        <v>426</v>
      </c>
      <c r="B608" s="82" t="s">
        <v>428</v>
      </c>
      <c r="C608" s="83">
        <v>38388</v>
      </c>
      <c r="D608" s="82">
        <v>10854</v>
      </c>
      <c r="E608" s="84">
        <v>2966.5</v>
      </c>
    </row>
    <row r="609" spans="1:5">
      <c r="A609" s="82" t="s">
        <v>426</v>
      </c>
      <c r="B609" s="82" t="s">
        <v>428</v>
      </c>
      <c r="C609" s="83">
        <v>38387</v>
      </c>
      <c r="D609" s="82">
        <v>10855</v>
      </c>
      <c r="E609" s="84">
        <v>2227.89</v>
      </c>
    </row>
    <row r="610" spans="1:5">
      <c r="A610" s="82" t="s">
        <v>426</v>
      </c>
      <c r="B610" s="82" t="s">
        <v>428</v>
      </c>
      <c r="C610" s="83">
        <v>38393</v>
      </c>
      <c r="D610" s="82">
        <v>10856</v>
      </c>
      <c r="E610" s="84">
        <v>660</v>
      </c>
    </row>
    <row r="611" spans="1:5">
      <c r="A611" s="82" t="s">
        <v>426</v>
      </c>
      <c r="B611" s="82" t="s">
        <v>431</v>
      </c>
      <c r="C611" s="83">
        <v>38389</v>
      </c>
      <c r="D611" s="82">
        <v>10857</v>
      </c>
      <c r="E611" s="84">
        <v>2048.2199999999998</v>
      </c>
    </row>
    <row r="612" spans="1:5">
      <c r="A612" s="82" t="s">
        <v>426</v>
      </c>
      <c r="B612" s="82" t="s">
        <v>432</v>
      </c>
      <c r="C612" s="83">
        <v>38386</v>
      </c>
      <c r="D612" s="82">
        <v>10858</v>
      </c>
      <c r="E612" s="84">
        <v>649</v>
      </c>
    </row>
    <row r="613" spans="1:5">
      <c r="A613" s="82" t="s">
        <v>426</v>
      </c>
      <c r="B613" s="82" t="s">
        <v>430</v>
      </c>
      <c r="C613" s="83">
        <v>38385</v>
      </c>
      <c r="D613" s="82">
        <v>10859</v>
      </c>
      <c r="E613" s="84">
        <v>1078.69</v>
      </c>
    </row>
    <row r="614" spans="1:5">
      <c r="A614" s="82" t="s">
        <v>426</v>
      </c>
      <c r="B614" s="82" t="s">
        <v>428</v>
      </c>
      <c r="C614" s="83">
        <v>38387</v>
      </c>
      <c r="D614" s="82">
        <v>10860</v>
      </c>
      <c r="E614" s="84">
        <v>519</v>
      </c>
    </row>
    <row r="615" spans="1:5">
      <c r="A615" s="82" t="s">
        <v>426</v>
      </c>
      <c r="B615" s="82" t="s">
        <v>427</v>
      </c>
      <c r="C615" s="83">
        <v>38400</v>
      </c>
      <c r="D615" s="82">
        <v>10861</v>
      </c>
      <c r="E615" s="84">
        <v>3523.4</v>
      </c>
    </row>
    <row r="616" spans="1:5">
      <c r="A616" s="82" t="s">
        <v>426</v>
      </c>
      <c r="B616" s="82" t="s">
        <v>431</v>
      </c>
      <c r="C616" s="83">
        <v>38385</v>
      </c>
      <c r="D616" s="82">
        <v>10862</v>
      </c>
      <c r="E616" s="84">
        <v>581</v>
      </c>
    </row>
    <row r="617" spans="1:5">
      <c r="A617" s="82" t="s">
        <v>426</v>
      </c>
      <c r="B617" s="82" t="s">
        <v>427</v>
      </c>
      <c r="C617" s="83">
        <v>38400</v>
      </c>
      <c r="D617" s="82">
        <v>10863</v>
      </c>
      <c r="E617" s="84">
        <v>441.15</v>
      </c>
    </row>
    <row r="618" spans="1:5">
      <c r="A618" s="82" t="s">
        <v>426</v>
      </c>
      <c r="B618" s="82" t="s">
        <v>427</v>
      </c>
      <c r="C618" s="83">
        <v>38392</v>
      </c>
      <c r="D618" s="82">
        <v>10864</v>
      </c>
      <c r="E618" s="84">
        <v>282</v>
      </c>
    </row>
    <row r="619" spans="1:5">
      <c r="A619" s="82" t="s">
        <v>426</v>
      </c>
      <c r="B619" s="82" t="s">
        <v>432</v>
      </c>
      <c r="C619" s="83">
        <v>38395</v>
      </c>
      <c r="D619" s="82">
        <v>10865</v>
      </c>
      <c r="E619" s="84">
        <v>16387.5</v>
      </c>
    </row>
    <row r="620" spans="1:5">
      <c r="A620" s="82" t="s">
        <v>423</v>
      </c>
      <c r="B620" s="82" t="s">
        <v>424</v>
      </c>
      <c r="C620" s="83">
        <v>38395</v>
      </c>
      <c r="D620" s="82">
        <v>10866</v>
      </c>
      <c r="E620" s="84">
        <v>1096.2</v>
      </c>
    </row>
    <row r="621" spans="1:5">
      <c r="A621" s="82" t="s">
        <v>423</v>
      </c>
      <c r="B621" s="82" t="s">
        <v>425</v>
      </c>
      <c r="C621" s="83">
        <v>38394</v>
      </c>
      <c r="D621" s="82">
        <v>10867</v>
      </c>
      <c r="E621" s="84">
        <v>98.4</v>
      </c>
    </row>
    <row r="622" spans="1:5">
      <c r="A622" s="82" t="s">
        <v>423</v>
      </c>
      <c r="B622" s="82" t="s">
        <v>433</v>
      </c>
      <c r="C622" s="83">
        <v>38406</v>
      </c>
      <c r="D622" s="82">
        <v>10868</v>
      </c>
      <c r="E622" s="84">
        <v>1920.6</v>
      </c>
    </row>
    <row r="623" spans="1:5">
      <c r="A623" s="82" t="s">
        <v>423</v>
      </c>
      <c r="B623" s="82" t="s">
        <v>424</v>
      </c>
      <c r="C623" s="83">
        <v>38392</v>
      </c>
      <c r="D623" s="82">
        <v>10869</v>
      </c>
      <c r="E623" s="84">
        <v>1630</v>
      </c>
    </row>
    <row r="624" spans="1:5">
      <c r="A624" s="82" t="s">
        <v>423</v>
      </c>
      <c r="B624" s="82" t="s">
        <v>424</v>
      </c>
      <c r="C624" s="83">
        <v>38396</v>
      </c>
      <c r="D624" s="82">
        <v>10870</v>
      </c>
      <c r="E624" s="84">
        <v>160</v>
      </c>
    </row>
    <row r="625" spans="1:5">
      <c r="A625" s="82" t="s">
        <v>423</v>
      </c>
      <c r="B625" s="82" t="s">
        <v>429</v>
      </c>
      <c r="C625" s="83">
        <v>38393</v>
      </c>
      <c r="D625" s="82">
        <v>10871</v>
      </c>
      <c r="E625" s="84">
        <v>1979.23</v>
      </c>
    </row>
    <row r="626" spans="1:5">
      <c r="A626" s="82" t="s">
        <v>423</v>
      </c>
      <c r="B626" s="82" t="s">
        <v>424</v>
      </c>
      <c r="C626" s="83">
        <v>38392</v>
      </c>
      <c r="D626" s="82">
        <v>10872</v>
      </c>
      <c r="E626" s="84">
        <v>2058.46</v>
      </c>
    </row>
    <row r="627" spans="1:5">
      <c r="A627" s="82" t="s">
        <v>426</v>
      </c>
      <c r="B627" s="82" t="s">
        <v>427</v>
      </c>
      <c r="C627" s="83">
        <v>38392</v>
      </c>
      <c r="D627" s="82">
        <v>10873</v>
      </c>
      <c r="E627" s="84">
        <v>336.8</v>
      </c>
    </row>
    <row r="628" spans="1:5">
      <c r="A628" s="82" t="s">
        <v>423</v>
      </c>
      <c r="B628" s="82" t="s">
        <v>424</v>
      </c>
      <c r="C628" s="83">
        <v>38394</v>
      </c>
      <c r="D628" s="82">
        <v>10874</v>
      </c>
      <c r="E628" s="84">
        <v>310</v>
      </c>
    </row>
    <row r="629" spans="1:5">
      <c r="A629" s="82" t="s">
        <v>426</v>
      </c>
      <c r="B629" s="82" t="s">
        <v>427</v>
      </c>
      <c r="C629" s="83">
        <v>38414</v>
      </c>
      <c r="D629" s="82">
        <v>10875</v>
      </c>
      <c r="E629" s="84">
        <v>709.55</v>
      </c>
    </row>
    <row r="630" spans="1:5">
      <c r="A630" s="82" t="s">
        <v>423</v>
      </c>
      <c r="B630" s="82" t="s">
        <v>433</v>
      </c>
      <c r="C630" s="83">
        <v>38395</v>
      </c>
      <c r="D630" s="82">
        <v>10876</v>
      </c>
      <c r="E630" s="84">
        <v>917</v>
      </c>
    </row>
    <row r="631" spans="1:5">
      <c r="A631" s="82" t="s">
        <v>426</v>
      </c>
      <c r="B631" s="82" t="s">
        <v>430</v>
      </c>
      <c r="C631" s="83">
        <v>38402</v>
      </c>
      <c r="D631" s="82">
        <v>10877</v>
      </c>
      <c r="E631" s="84">
        <v>1955.13</v>
      </c>
    </row>
    <row r="632" spans="1:5">
      <c r="A632" s="82" t="s">
        <v>426</v>
      </c>
      <c r="B632" s="82" t="s">
        <v>427</v>
      </c>
      <c r="C632" s="83">
        <v>38395</v>
      </c>
      <c r="D632" s="82">
        <v>10878</v>
      </c>
      <c r="E632" s="84">
        <v>1539</v>
      </c>
    </row>
    <row r="633" spans="1:5">
      <c r="A633" s="82" t="s">
        <v>426</v>
      </c>
      <c r="B633" s="82" t="s">
        <v>428</v>
      </c>
      <c r="C633" s="83">
        <v>38395</v>
      </c>
      <c r="D633" s="82">
        <v>10879</v>
      </c>
      <c r="E633" s="84">
        <v>611.29999999999995</v>
      </c>
    </row>
    <row r="634" spans="1:5">
      <c r="A634" s="82" t="s">
        <v>423</v>
      </c>
      <c r="B634" s="82" t="s">
        <v>433</v>
      </c>
      <c r="C634" s="83">
        <v>38401</v>
      </c>
      <c r="D634" s="82">
        <v>10880</v>
      </c>
      <c r="E634" s="84">
        <v>1500</v>
      </c>
    </row>
    <row r="635" spans="1:5">
      <c r="A635" s="82" t="s">
        <v>426</v>
      </c>
      <c r="B635" s="82" t="s">
        <v>427</v>
      </c>
      <c r="C635" s="83">
        <v>38401</v>
      </c>
      <c r="D635" s="82">
        <v>10881</v>
      </c>
      <c r="E635" s="84">
        <v>150</v>
      </c>
    </row>
    <row r="636" spans="1:5">
      <c r="A636" s="82" t="s">
        <v>426</v>
      </c>
      <c r="B636" s="82" t="s">
        <v>427</v>
      </c>
      <c r="C636" s="83">
        <v>38403</v>
      </c>
      <c r="D636" s="82">
        <v>10882</v>
      </c>
      <c r="E636" s="84">
        <v>892.64</v>
      </c>
    </row>
    <row r="637" spans="1:5">
      <c r="A637" s="82" t="s">
        <v>426</v>
      </c>
      <c r="B637" s="82" t="s">
        <v>431</v>
      </c>
      <c r="C637" s="83">
        <v>38403</v>
      </c>
      <c r="D637" s="82">
        <v>10883</v>
      </c>
      <c r="E637" s="84">
        <v>36</v>
      </c>
    </row>
    <row r="638" spans="1:5">
      <c r="A638" s="82" t="s">
        <v>426</v>
      </c>
      <c r="B638" s="82" t="s">
        <v>427</v>
      </c>
      <c r="C638" s="83">
        <v>38396</v>
      </c>
      <c r="D638" s="82">
        <v>10884</v>
      </c>
      <c r="E638" s="84">
        <v>1378.07</v>
      </c>
    </row>
    <row r="639" spans="1:5">
      <c r="A639" s="82" t="s">
        <v>423</v>
      </c>
      <c r="B639" s="82" t="s">
        <v>425</v>
      </c>
      <c r="C639" s="83">
        <v>38401</v>
      </c>
      <c r="D639" s="82">
        <v>10885</v>
      </c>
      <c r="E639" s="84">
        <v>1209</v>
      </c>
    </row>
    <row r="640" spans="1:5">
      <c r="A640" s="82" t="s">
        <v>426</v>
      </c>
      <c r="B640" s="82" t="s">
        <v>430</v>
      </c>
      <c r="C640" s="83">
        <v>38413</v>
      </c>
      <c r="D640" s="82">
        <v>10886</v>
      </c>
      <c r="E640" s="84">
        <v>3127.5</v>
      </c>
    </row>
    <row r="641" spans="1:5">
      <c r="A641" s="82" t="s">
        <v>426</v>
      </c>
      <c r="B641" s="82" t="s">
        <v>431</v>
      </c>
      <c r="C641" s="83">
        <v>38399</v>
      </c>
      <c r="D641" s="82">
        <v>10887</v>
      </c>
      <c r="E641" s="84">
        <v>70</v>
      </c>
    </row>
    <row r="642" spans="1:5">
      <c r="A642" s="82" t="s">
        <v>426</v>
      </c>
      <c r="B642" s="82" t="s">
        <v>430</v>
      </c>
      <c r="C642" s="83">
        <v>38406</v>
      </c>
      <c r="D642" s="82">
        <v>10888</v>
      </c>
      <c r="E642" s="84">
        <v>605</v>
      </c>
    </row>
    <row r="643" spans="1:5">
      <c r="A643" s="82" t="s">
        <v>423</v>
      </c>
      <c r="B643" s="82" t="s">
        <v>429</v>
      </c>
      <c r="C643" s="83">
        <v>38406</v>
      </c>
      <c r="D643" s="82">
        <v>10889</v>
      </c>
      <c r="E643" s="84">
        <v>11380</v>
      </c>
    </row>
    <row r="644" spans="1:5">
      <c r="A644" s="82" t="s">
        <v>423</v>
      </c>
      <c r="B644" s="82" t="s">
        <v>433</v>
      </c>
      <c r="C644" s="83">
        <v>38401</v>
      </c>
      <c r="D644" s="82">
        <v>10890</v>
      </c>
      <c r="E644" s="84">
        <v>860.1</v>
      </c>
    </row>
    <row r="645" spans="1:5">
      <c r="A645" s="82" t="s">
        <v>423</v>
      </c>
      <c r="B645" s="82" t="s">
        <v>433</v>
      </c>
      <c r="C645" s="83">
        <v>38402</v>
      </c>
      <c r="D645" s="82">
        <v>10891</v>
      </c>
      <c r="E645" s="84">
        <v>368.93</v>
      </c>
    </row>
    <row r="646" spans="1:5">
      <c r="A646" s="82" t="s">
        <v>426</v>
      </c>
      <c r="B646" s="82" t="s">
        <v>427</v>
      </c>
      <c r="C646" s="83">
        <v>38402</v>
      </c>
      <c r="D646" s="82">
        <v>10892</v>
      </c>
      <c r="E646" s="84">
        <v>2090</v>
      </c>
    </row>
    <row r="647" spans="1:5">
      <c r="A647" s="82" t="s">
        <v>423</v>
      </c>
      <c r="B647" s="82" t="s">
        <v>429</v>
      </c>
      <c r="C647" s="83">
        <v>38403</v>
      </c>
      <c r="D647" s="82">
        <v>10893</v>
      </c>
      <c r="E647" s="84">
        <v>5502.11</v>
      </c>
    </row>
    <row r="648" spans="1:5">
      <c r="A648" s="82" t="s">
        <v>426</v>
      </c>
      <c r="B648" s="82" t="s">
        <v>430</v>
      </c>
      <c r="C648" s="83">
        <v>38403</v>
      </c>
      <c r="D648" s="82">
        <v>10894</v>
      </c>
      <c r="E648" s="84">
        <v>2753.1</v>
      </c>
    </row>
    <row r="649" spans="1:5">
      <c r="A649" s="82" t="s">
        <v>426</v>
      </c>
      <c r="B649" s="82" t="s">
        <v>428</v>
      </c>
      <c r="C649" s="83">
        <v>38406</v>
      </c>
      <c r="D649" s="82">
        <v>10895</v>
      </c>
      <c r="E649" s="84">
        <v>6379.4</v>
      </c>
    </row>
    <row r="650" spans="1:5">
      <c r="A650" s="82" t="s">
        <v>423</v>
      </c>
      <c r="B650" s="82" t="s">
        <v>433</v>
      </c>
      <c r="C650" s="83">
        <v>38410</v>
      </c>
      <c r="D650" s="82">
        <v>10896</v>
      </c>
      <c r="E650" s="84">
        <v>750.5</v>
      </c>
    </row>
    <row r="651" spans="1:5">
      <c r="A651" s="82" t="s">
        <v>426</v>
      </c>
      <c r="B651" s="82" t="s">
        <v>428</v>
      </c>
      <c r="C651" s="83">
        <v>38408</v>
      </c>
      <c r="D651" s="82">
        <v>10897</v>
      </c>
      <c r="E651" s="84">
        <v>10835.24</v>
      </c>
    </row>
    <row r="652" spans="1:5">
      <c r="A652" s="82" t="s">
        <v>426</v>
      </c>
      <c r="B652" s="82" t="s">
        <v>427</v>
      </c>
      <c r="C652" s="83">
        <v>38417</v>
      </c>
      <c r="D652" s="82">
        <v>10898</v>
      </c>
      <c r="E652" s="84">
        <v>30</v>
      </c>
    </row>
    <row r="653" spans="1:5">
      <c r="A653" s="82" t="s">
        <v>423</v>
      </c>
      <c r="B653" s="82" t="s">
        <v>424</v>
      </c>
      <c r="C653" s="83">
        <v>38409</v>
      </c>
      <c r="D653" s="82">
        <v>10899</v>
      </c>
      <c r="E653" s="84">
        <v>122.4</v>
      </c>
    </row>
    <row r="654" spans="1:5">
      <c r="A654" s="82" t="s">
        <v>426</v>
      </c>
      <c r="B654" s="82" t="s">
        <v>430</v>
      </c>
      <c r="C654" s="83">
        <v>38415</v>
      </c>
      <c r="D654" s="82">
        <v>10900</v>
      </c>
      <c r="E654" s="84">
        <v>33.75</v>
      </c>
    </row>
    <row r="655" spans="1:5">
      <c r="A655" s="82" t="s">
        <v>426</v>
      </c>
      <c r="B655" s="82" t="s">
        <v>427</v>
      </c>
      <c r="C655" s="83">
        <v>38409</v>
      </c>
      <c r="D655" s="82">
        <v>10901</v>
      </c>
      <c r="E655" s="84">
        <v>934.5</v>
      </c>
    </row>
    <row r="656" spans="1:5">
      <c r="A656" s="82" t="s">
        <v>426</v>
      </c>
      <c r="B656" s="82" t="s">
        <v>430</v>
      </c>
      <c r="C656" s="83">
        <v>38414</v>
      </c>
      <c r="D656" s="82">
        <v>10902</v>
      </c>
      <c r="E656" s="84">
        <v>863.43</v>
      </c>
    </row>
    <row r="657" spans="1:5">
      <c r="A657" s="82" t="s">
        <v>426</v>
      </c>
      <c r="B657" s="82" t="s">
        <v>428</v>
      </c>
      <c r="C657" s="83">
        <v>38415</v>
      </c>
      <c r="D657" s="82">
        <v>10903</v>
      </c>
      <c r="E657" s="84">
        <v>932.05</v>
      </c>
    </row>
    <row r="658" spans="1:5">
      <c r="A658" s="82" t="s">
        <v>426</v>
      </c>
      <c r="B658" s="82" t="s">
        <v>428</v>
      </c>
      <c r="C658" s="83">
        <v>38410</v>
      </c>
      <c r="D658" s="82">
        <v>10904</v>
      </c>
      <c r="E658" s="84">
        <v>1924.25</v>
      </c>
    </row>
    <row r="659" spans="1:5">
      <c r="A659" s="82" t="s">
        <v>423</v>
      </c>
      <c r="B659" s="82" t="s">
        <v>429</v>
      </c>
      <c r="C659" s="83">
        <v>38417</v>
      </c>
      <c r="D659" s="82">
        <v>10905</v>
      </c>
      <c r="E659" s="84">
        <v>342</v>
      </c>
    </row>
    <row r="660" spans="1:5">
      <c r="A660" s="82" t="s">
        <v>426</v>
      </c>
      <c r="B660" s="82" t="s">
        <v>427</v>
      </c>
      <c r="C660" s="83">
        <v>38414</v>
      </c>
      <c r="D660" s="82">
        <v>10906</v>
      </c>
      <c r="E660" s="84">
        <v>427.5</v>
      </c>
    </row>
    <row r="661" spans="1:5">
      <c r="A661" s="82" t="s">
        <v>423</v>
      </c>
      <c r="B661" s="82" t="s">
        <v>425</v>
      </c>
      <c r="C661" s="83">
        <v>38410</v>
      </c>
      <c r="D661" s="82">
        <v>10907</v>
      </c>
      <c r="E661" s="84">
        <v>108.5</v>
      </c>
    </row>
    <row r="662" spans="1:5">
      <c r="A662" s="82" t="s">
        <v>426</v>
      </c>
      <c r="B662" s="82" t="s">
        <v>427</v>
      </c>
      <c r="C662" s="83">
        <v>38417</v>
      </c>
      <c r="D662" s="82">
        <v>10908</v>
      </c>
      <c r="E662" s="84">
        <v>663.1</v>
      </c>
    </row>
    <row r="663" spans="1:5">
      <c r="A663" s="82" t="s">
        <v>426</v>
      </c>
      <c r="B663" s="82" t="s">
        <v>430</v>
      </c>
      <c r="C663" s="83">
        <v>38421</v>
      </c>
      <c r="D663" s="82">
        <v>10909</v>
      </c>
      <c r="E663" s="84">
        <v>670</v>
      </c>
    </row>
    <row r="664" spans="1:5">
      <c r="A664" s="82" t="s">
        <v>426</v>
      </c>
      <c r="B664" s="82" t="s">
        <v>430</v>
      </c>
      <c r="C664" s="83">
        <v>38415</v>
      </c>
      <c r="D664" s="82">
        <v>10910</v>
      </c>
      <c r="E664" s="84">
        <v>452.9</v>
      </c>
    </row>
    <row r="665" spans="1:5">
      <c r="A665" s="82" t="s">
        <v>426</v>
      </c>
      <c r="B665" s="82" t="s">
        <v>428</v>
      </c>
      <c r="C665" s="83">
        <v>38416</v>
      </c>
      <c r="D665" s="82">
        <v>10911</v>
      </c>
      <c r="E665" s="84">
        <v>858</v>
      </c>
    </row>
    <row r="666" spans="1:5">
      <c r="A666" s="82" t="s">
        <v>426</v>
      </c>
      <c r="B666" s="82" t="s">
        <v>432</v>
      </c>
      <c r="C666" s="83">
        <v>38429</v>
      </c>
      <c r="D666" s="82">
        <v>10912</v>
      </c>
      <c r="E666" s="84">
        <v>6200.55</v>
      </c>
    </row>
    <row r="667" spans="1:5">
      <c r="A667" s="82" t="s">
        <v>426</v>
      </c>
      <c r="B667" s="82" t="s">
        <v>427</v>
      </c>
      <c r="C667" s="83">
        <v>38415</v>
      </c>
      <c r="D667" s="82">
        <v>10913</v>
      </c>
      <c r="E667" s="84">
        <v>768.75</v>
      </c>
    </row>
    <row r="668" spans="1:5">
      <c r="A668" s="82" t="s">
        <v>423</v>
      </c>
      <c r="B668" s="82" t="s">
        <v>425</v>
      </c>
      <c r="C668" s="83">
        <v>38413</v>
      </c>
      <c r="D668" s="82">
        <v>10914</v>
      </c>
      <c r="E668" s="84">
        <v>537.5</v>
      </c>
    </row>
    <row r="669" spans="1:5">
      <c r="A669" s="82" t="s">
        <v>426</v>
      </c>
      <c r="B669" s="82" t="s">
        <v>432</v>
      </c>
      <c r="C669" s="83">
        <v>38413</v>
      </c>
      <c r="D669" s="82">
        <v>10915</v>
      </c>
      <c r="E669" s="84">
        <v>539.5</v>
      </c>
    </row>
    <row r="670" spans="1:5">
      <c r="A670" s="82" t="s">
        <v>426</v>
      </c>
      <c r="B670" s="82" t="s">
        <v>430</v>
      </c>
      <c r="C670" s="83">
        <v>38420</v>
      </c>
      <c r="D670" s="82">
        <v>10916</v>
      </c>
      <c r="E670" s="84">
        <v>686.7</v>
      </c>
    </row>
    <row r="671" spans="1:5">
      <c r="A671" s="82" t="s">
        <v>426</v>
      </c>
      <c r="B671" s="82" t="s">
        <v>427</v>
      </c>
      <c r="C671" s="83">
        <v>38422</v>
      </c>
      <c r="D671" s="82">
        <v>10917</v>
      </c>
      <c r="E671" s="84">
        <v>365.89</v>
      </c>
    </row>
    <row r="672" spans="1:5">
      <c r="A672" s="82" t="s">
        <v>426</v>
      </c>
      <c r="B672" s="82" t="s">
        <v>428</v>
      </c>
      <c r="C672" s="83">
        <v>38422</v>
      </c>
      <c r="D672" s="82">
        <v>10918</v>
      </c>
      <c r="E672" s="84">
        <v>1447.5</v>
      </c>
    </row>
    <row r="673" spans="1:5">
      <c r="A673" s="82" t="s">
        <v>426</v>
      </c>
      <c r="B673" s="82" t="s">
        <v>432</v>
      </c>
      <c r="C673" s="83">
        <v>38415</v>
      </c>
      <c r="D673" s="82">
        <v>10919</v>
      </c>
      <c r="E673" s="84">
        <v>1122.8</v>
      </c>
    </row>
    <row r="674" spans="1:5">
      <c r="A674" s="82" t="s">
        <v>426</v>
      </c>
      <c r="B674" s="82" t="s">
        <v>427</v>
      </c>
      <c r="C674" s="83">
        <v>38420</v>
      </c>
      <c r="D674" s="82">
        <v>10920</v>
      </c>
      <c r="E674" s="84">
        <v>390</v>
      </c>
    </row>
    <row r="675" spans="1:5">
      <c r="A675" s="82" t="s">
        <v>426</v>
      </c>
      <c r="B675" s="82" t="s">
        <v>430</v>
      </c>
      <c r="C675" s="83">
        <v>38420</v>
      </c>
      <c r="D675" s="82">
        <v>10921</v>
      </c>
      <c r="E675" s="84">
        <v>1936</v>
      </c>
    </row>
    <row r="676" spans="1:5">
      <c r="A676" s="82" t="s">
        <v>423</v>
      </c>
      <c r="B676" s="82" t="s">
        <v>424</v>
      </c>
      <c r="C676" s="83">
        <v>38416</v>
      </c>
      <c r="D676" s="82">
        <v>10922</v>
      </c>
      <c r="E676" s="84">
        <v>742.5</v>
      </c>
    </row>
    <row r="677" spans="1:5">
      <c r="A677" s="82" t="s">
        <v>423</v>
      </c>
      <c r="B677" s="82" t="s">
        <v>433</v>
      </c>
      <c r="C677" s="83">
        <v>38424</v>
      </c>
      <c r="D677" s="82">
        <v>10923</v>
      </c>
      <c r="E677" s="84">
        <v>748.8</v>
      </c>
    </row>
    <row r="678" spans="1:5">
      <c r="A678" s="82" t="s">
        <v>426</v>
      </c>
      <c r="B678" s="82" t="s">
        <v>428</v>
      </c>
      <c r="C678" s="83">
        <v>38450</v>
      </c>
      <c r="D678" s="82">
        <v>10924</v>
      </c>
      <c r="E678" s="84">
        <v>1835.7</v>
      </c>
    </row>
    <row r="679" spans="1:5">
      <c r="A679" s="82" t="s">
        <v>426</v>
      </c>
      <c r="B679" s="82" t="s">
        <v>428</v>
      </c>
      <c r="C679" s="83">
        <v>38424</v>
      </c>
      <c r="D679" s="82">
        <v>10925</v>
      </c>
      <c r="E679" s="84">
        <v>475.15</v>
      </c>
    </row>
    <row r="680" spans="1:5">
      <c r="A680" s="82" t="s">
        <v>426</v>
      </c>
      <c r="B680" s="82" t="s">
        <v>427</v>
      </c>
      <c r="C680" s="83">
        <v>38422</v>
      </c>
      <c r="D680" s="82">
        <v>10926</v>
      </c>
      <c r="E680" s="84">
        <v>514.4</v>
      </c>
    </row>
    <row r="681" spans="1:5">
      <c r="A681" s="82" t="s">
        <v>426</v>
      </c>
      <c r="B681" s="82" t="s">
        <v>427</v>
      </c>
      <c r="C681" s="83">
        <v>38450</v>
      </c>
      <c r="D681" s="82">
        <v>10927</v>
      </c>
      <c r="E681" s="84">
        <v>800</v>
      </c>
    </row>
    <row r="682" spans="1:5">
      <c r="A682" s="82" t="s">
        <v>426</v>
      </c>
      <c r="B682" s="82" t="s">
        <v>430</v>
      </c>
      <c r="C682" s="83">
        <v>38429</v>
      </c>
      <c r="D682" s="82">
        <v>10928</v>
      </c>
      <c r="E682" s="84">
        <v>137.5</v>
      </c>
    </row>
    <row r="683" spans="1:5">
      <c r="A683" s="82" t="s">
        <v>423</v>
      </c>
      <c r="B683" s="82" t="s">
        <v>425</v>
      </c>
      <c r="C683" s="83">
        <v>38423</v>
      </c>
      <c r="D683" s="82">
        <v>10929</v>
      </c>
      <c r="E683" s="84">
        <v>1174.75</v>
      </c>
    </row>
    <row r="684" spans="1:5">
      <c r="A684" s="82" t="s">
        <v>426</v>
      </c>
      <c r="B684" s="82" t="s">
        <v>427</v>
      </c>
      <c r="C684" s="83">
        <v>38429</v>
      </c>
      <c r="D684" s="82">
        <v>10930</v>
      </c>
      <c r="E684" s="84">
        <v>2255.5</v>
      </c>
    </row>
    <row r="685" spans="1:5">
      <c r="A685" s="82" t="s">
        <v>426</v>
      </c>
      <c r="B685" s="82" t="s">
        <v>427</v>
      </c>
      <c r="C685" s="83">
        <v>38430</v>
      </c>
      <c r="D685" s="82">
        <v>10931</v>
      </c>
      <c r="E685" s="84">
        <v>799.2</v>
      </c>
    </row>
    <row r="686" spans="1:5">
      <c r="A686" s="82" t="s">
        <v>426</v>
      </c>
      <c r="B686" s="82" t="s">
        <v>431</v>
      </c>
      <c r="C686" s="83">
        <v>38435</v>
      </c>
      <c r="D686" s="82">
        <v>10932</v>
      </c>
      <c r="E686" s="84">
        <v>1788.63</v>
      </c>
    </row>
    <row r="687" spans="1:5">
      <c r="A687" s="82" t="s">
        <v>423</v>
      </c>
      <c r="B687" s="82" t="s">
        <v>425</v>
      </c>
      <c r="C687" s="83">
        <v>38427</v>
      </c>
      <c r="D687" s="82">
        <v>10933</v>
      </c>
      <c r="E687" s="84">
        <v>920.6</v>
      </c>
    </row>
    <row r="688" spans="1:5">
      <c r="A688" s="82" t="s">
        <v>426</v>
      </c>
      <c r="B688" s="82" t="s">
        <v>428</v>
      </c>
      <c r="C688" s="83">
        <v>38423</v>
      </c>
      <c r="D688" s="82">
        <v>10934</v>
      </c>
      <c r="E688" s="84">
        <v>500</v>
      </c>
    </row>
    <row r="689" spans="1:5">
      <c r="A689" s="82" t="s">
        <v>426</v>
      </c>
      <c r="B689" s="82" t="s">
        <v>427</v>
      </c>
      <c r="C689" s="83">
        <v>38429</v>
      </c>
      <c r="D689" s="82">
        <v>10935</v>
      </c>
      <c r="E689" s="84">
        <v>619.5</v>
      </c>
    </row>
    <row r="690" spans="1:5">
      <c r="A690" s="82" t="s">
        <v>426</v>
      </c>
      <c r="B690" s="82" t="s">
        <v>428</v>
      </c>
      <c r="C690" s="83">
        <v>38429</v>
      </c>
      <c r="D690" s="82">
        <v>10936</v>
      </c>
      <c r="E690" s="84">
        <v>456</v>
      </c>
    </row>
    <row r="691" spans="1:5">
      <c r="A691" s="82" t="s">
        <v>423</v>
      </c>
      <c r="B691" s="82" t="s">
        <v>433</v>
      </c>
      <c r="C691" s="83">
        <v>38424</v>
      </c>
      <c r="D691" s="82">
        <v>10937</v>
      </c>
      <c r="E691" s="84">
        <v>644.79999999999995</v>
      </c>
    </row>
    <row r="692" spans="1:5">
      <c r="A692" s="82" t="s">
        <v>426</v>
      </c>
      <c r="B692" s="82" t="s">
        <v>428</v>
      </c>
      <c r="C692" s="83">
        <v>38427</v>
      </c>
      <c r="D692" s="82">
        <v>10938</v>
      </c>
      <c r="E692" s="84">
        <v>2731.87</v>
      </c>
    </row>
    <row r="693" spans="1:5">
      <c r="A693" s="82" t="s">
        <v>426</v>
      </c>
      <c r="B693" s="82" t="s">
        <v>432</v>
      </c>
      <c r="C693" s="83">
        <v>38424</v>
      </c>
      <c r="D693" s="82">
        <v>10939</v>
      </c>
      <c r="E693" s="84">
        <v>637.5</v>
      </c>
    </row>
    <row r="694" spans="1:5">
      <c r="A694" s="82" t="s">
        <v>426</v>
      </c>
      <c r="B694" s="82" t="s">
        <v>431</v>
      </c>
      <c r="C694" s="83">
        <v>38434</v>
      </c>
      <c r="D694" s="82">
        <v>10940</v>
      </c>
      <c r="E694" s="84">
        <v>360</v>
      </c>
    </row>
    <row r="695" spans="1:5">
      <c r="A695" s="82" t="s">
        <v>423</v>
      </c>
      <c r="B695" s="82" t="s">
        <v>433</v>
      </c>
      <c r="C695" s="83">
        <v>38431</v>
      </c>
      <c r="D695" s="82">
        <v>10941</v>
      </c>
      <c r="E695" s="84">
        <v>4011.75</v>
      </c>
    </row>
    <row r="696" spans="1:5">
      <c r="A696" s="82" t="s">
        <v>423</v>
      </c>
      <c r="B696" s="82" t="s">
        <v>429</v>
      </c>
      <c r="C696" s="83">
        <v>38429</v>
      </c>
      <c r="D696" s="82">
        <v>10942</v>
      </c>
      <c r="E696" s="84">
        <v>560</v>
      </c>
    </row>
    <row r="697" spans="1:5">
      <c r="A697" s="82" t="s">
        <v>426</v>
      </c>
      <c r="B697" s="82" t="s">
        <v>427</v>
      </c>
      <c r="C697" s="83">
        <v>38430</v>
      </c>
      <c r="D697" s="82">
        <v>10943</v>
      </c>
      <c r="E697" s="84">
        <v>711</v>
      </c>
    </row>
    <row r="698" spans="1:5">
      <c r="A698" s="82" t="s">
        <v>423</v>
      </c>
      <c r="B698" s="82" t="s">
        <v>425</v>
      </c>
      <c r="C698" s="83">
        <v>38424</v>
      </c>
      <c r="D698" s="82">
        <v>10944</v>
      </c>
      <c r="E698" s="84">
        <v>1025.33</v>
      </c>
    </row>
    <row r="699" spans="1:5">
      <c r="A699" s="82" t="s">
        <v>426</v>
      </c>
      <c r="B699" s="82" t="s">
        <v>427</v>
      </c>
      <c r="C699" s="83">
        <v>38429</v>
      </c>
      <c r="D699" s="82">
        <v>10945</v>
      </c>
      <c r="E699" s="84">
        <v>245</v>
      </c>
    </row>
    <row r="700" spans="1:5">
      <c r="A700" s="82" t="s">
        <v>426</v>
      </c>
      <c r="B700" s="82" t="s">
        <v>430</v>
      </c>
      <c r="C700" s="83">
        <v>38430</v>
      </c>
      <c r="D700" s="82">
        <v>10946</v>
      </c>
      <c r="E700" s="84">
        <v>1407.5</v>
      </c>
    </row>
    <row r="701" spans="1:5">
      <c r="A701" s="82" t="s">
        <v>426</v>
      </c>
      <c r="B701" s="82" t="s">
        <v>428</v>
      </c>
      <c r="C701" s="83">
        <v>38427</v>
      </c>
      <c r="D701" s="82">
        <v>10947</v>
      </c>
      <c r="E701" s="84">
        <v>220</v>
      </c>
    </row>
    <row r="702" spans="1:5">
      <c r="A702" s="82" t="s">
        <v>426</v>
      </c>
      <c r="B702" s="82" t="s">
        <v>428</v>
      </c>
      <c r="C702" s="83">
        <v>38430</v>
      </c>
      <c r="D702" s="82">
        <v>10948</v>
      </c>
      <c r="E702" s="84">
        <v>2362.25</v>
      </c>
    </row>
    <row r="703" spans="1:5">
      <c r="A703" s="82" t="s">
        <v>426</v>
      </c>
      <c r="B703" s="82" t="s">
        <v>432</v>
      </c>
      <c r="C703" s="83">
        <v>38428</v>
      </c>
      <c r="D703" s="82">
        <v>10949</v>
      </c>
      <c r="E703" s="84">
        <v>4422</v>
      </c>
    </row>
    <row r="704" spans="1:5">
      <c r="A704" s="82" t="s">
        <v>426</v>
      </c>
      <c r="B704" s="82" t="s">
        <v>430</v>
      </c>
      <c r="C704" s="83">
        <v>38434</v>
      </c>
      <c r="D704" s="82">
        <v>10950</v>
      </c>
      <c r="E704" s="84">
        <v>110</v>
      </c>
    </row>
    <row r="705" spans="1:5">
      <c r="A705" s="82" t="s">
        <v>423</v>
      </c>
      <c r="B705" s="82" t="s">
        <v>429</v>
      </c>
      <c r="C705" s="83">
        <v>38449</v>
      </c>
      <c r="D705" s="82">
        <v>10951</v>
      </c>
      <c r="E705" s="84">
        <v>458.74</v>
      </c>
    </row>
    <row r="706" spans="1:5">
      <c r="A706" s="82" t="s">
        <v>426</v>
      </c>
      <c r="B706" s="82" t="s">
        <v>430</v>
      </c>
      <c r="C706" s="83">
        <v>38435</v>
      </c>
      <c r="D706" s="82">
        <v>10952</v>
      </c>
      <c r="E706" s="84">
        <v>471.2</v>
      </c>
    </row>
    <row r="707" spans="1:5">
      <c r="A707" s="82" t="s">
        <v>423</v>
      </c>
      <c r="B707" s="82" t="s">
        <v>429</v>
      </c>
      <c r="C707" s="83">
        <v>38436</v>
      </c>
      <c r="D707" s="82">
        <v>10953</v>
      </c>
      <c r="E707" s="84">
        <v>4441.25</v>
      </c>
    </row>
    <row r="708" spans="1:5">
      <c r="A708" s="82" t="s">
        <v>423</v>
      </c>
      <c r="B708" s="82" t="s">
        <v>424</v>
      </c>
      <c r="C708" s="83">
        <v>38431</v>
      </c>
      <c r="D708" s="82">
        <v>10954</v>
      </c>
      <c r="E708" s="84">
        <v>1659.53</v>
      </c>
    </row>
    <row r="709" spans="1:5">
      <c r="A709" s="82" t="s">
        <v>426</v>
      </c>
      <c r="B709" s="82" t="s">
        <v>431</v>
      </c>
      <c r="C709" s="83">
        <v>38431</v>
      </c>
      <c r="D709" s="82">
        <v>10955</v>
      </c>
      <c r="E709" s="84">
        <v>74.400000000000006</v>
      </c>
    </row>
    <row r="710" spans="1:5">
      <c r="A710" s="82" t="s">
        <v>423</v>
      </c>
      <c r="B710" s="82" t="s">
        <v>425</v>
      </c>
      <c r="C710" s="83">
        <v>38431</v>
      </c>
      <c r="D710" s="82">
        <v>10956</v>
      </c>
      <c r="E710" s="84">
        <v>677</v>
      </c>
    </row>
    <row r="711" spans="1:5">
      <c r="A711" s="82" t="s">
        <v>426</v>
      </c>
      <c r="B711" s="82" t="s">
        <v>431</v>
      </c>
      <c r="C711" s="83">
        <v>38438</v>
      </c>
      <c r="D711" s="82">
        <v>10957</v>
      </c>
      <c r="E711" s="84">
        <v>1762.7</v>
      </c>
    </row>
    <row r="712" spans="1:5">
      <c r="A712" s="82" t="s">
        <v>423</v>
      </c>
      <c r="B712" s="82" t="s">
        <v>433</v>
      </c>
      <c r="C712" s="83">
        <v>38438</v>
      </c>
      <c r="D712" s="82">
        <v>10958</v>
      </c>
      <c r="E712" s="84">
        <v>781</v>
      </c>
    </row>
    <row r="713" spans="1:5">
      <c r="A713" s="82" t="s">
        <v>423</v>
      </c>
      <c r="B713" s="82" t="s">
        <v>425</v>
      </c>
      <c r="C713" s="83">
        <v>38434</v>
      </c>
      <c r="D713" s="82">
        <v>10959</v>
      </c>
      <c r="E713" s="84">
        <v>131.75</v>
      </c>
    </row>
    <row r="714" spans="1:5">
      <c r="A714" s="82" t="s">
        <v>426</v>
      </c>
      <c r="B714" s="82" t="s">
        <v>428</v>
      </c>
      <c r="C714" s="83">
        <v>38450</v>
      </c>
      <c r="D714" s="82">
        <v>10960</v>
      </c>
      <c r="E714" s="84">
        <v>265.35000000000002</v>
      </c>
    </row>
    <row r="715" spans="1:5">
      <c r="A715" s="82" t="s">
        <v>426</v>
      </c>
      <c r="B715" s="82" t="s">
        <v>431</v>
      </c>
      <c r="C715" s="83">
        <v>38441</v>
      </c>
      <c r="D715" s="82">
        <v>10961</v>
      </c>
      <c r="E715" s="84">
        <v>1119.9000000000001</v>
      </c>
    </row>
    <row r="716" spans="1:5">
      <c r="A716" s="82" t="s">
        <v>426</v>
      </c>
      <c r="B716" s="82" t="s">
        <v>431</v>
      </c>
      <c r="C716" s="83">
        <v>38434</v>
      </c>
      <c r="D716" s="82">
        <v>10962</v>
      </c>
      <c r="E716" s="84">
        <v>3584</v>
      </c>
    </row>
    <row r="717" spans="1:5">
      <c r="A717" s="82" t="s">
        <v>423</v>
      </c>
      <c r="B717" s="82" t="s">
        <v>429</v>
      </c>
      <c r="C717" s="83">
        <v>38437</v>
      </c>
      <c r="D717" s="82">
        <v>10963</v>
      </c>
      <c r="E717" s="84">
        <v>57.8</v>
      </c>
    </row>
    <row r="718" spans="1:5">
      <c r="A718" s="82" t="s">
        <v>426</v>
      </c>
      <c r="B718" s="82" t="s">
        <v>428</v>
      </c>
      <c r="C718" s="83">
        <v>38435</v>
      </c>
      <c r="D718" s="82">
        <v>10964</v>
      </c>
      <c r="E718" s="84">
        <v>2052.5</v>
      </c>
    </row>
    <row r="719" spans="1:5">
      <c r="A719" s="82" t="s">
        <v>423</v>
      </c>
      <c r="B719" s="82" t="s">
        <v>425</v>
      </c>
      <c r="C719" s="83">
        <v>38441</v>
      </c>
      <c r="D719" s="82">
        <v>10965</v>
      </c>
      <c r="E719" s="84">
        <v>848</v>
      </c>
    </row>
    <row r="720" spans="1:5">
      <c r="A720" s="82" t="s">
        <v>426</v>
      </c>
      <c r="B720" s="82" t="s">
        <v>427</v>
      </c>
      <c r="C720" s="83">
        <v>38450</v>
      </c>
      <c r="D720" s="82">
        <v>10966</v>
      </c>
      <c r="E720" s="84">
        <v>1098.46</v>
      </c>
    </row>
    <row r="721" spans="1:5">
      <c r="A721" s="82" t="s">
        <v>426</v>
      </c>
      <c r="B721" s="82" t="s">
        <v>432</v>
      </c>
      <c r="C721" s="83">
        <v>38444</v>
      </c>
      <c r="D721" s="82">
        <v>10967</v>
      </c>
      <c r="E721" s="84">
        <v>910.4</v>
      </c>
    </row>
    <row r="722" spans="1:5">
      <c r="A722" s="82" t="s">
        <v>426</v>
      </c>
      <c r="B722" s="82" t="s">
        <v>430</v>
      </c>
      <c r="C722" s="83">
        <v>38443</v>
      </c>
      <c r="D722" s="82">
        <v>10968</v>
      </c>
      <c r="E722" s="84">
        <v>1408</v>
      </c>
    </row>
    <row r="723" spans="1:5">
      <c r="A723" s="82" t="s">
        <v>426</v>
      </c>
      <c r="B723" s="82" t="s">
        <v>430</v>
      </c>
      <c r="C723" s="83">
        <v>38441</v>
      </c>
      <c r="D723" s="82">
        <v>10969</v>
      </c>
      <c r="E723" s="84">
        <v>108</v>
      </c>
    </row>
    <row r="724" spans="1:5">
      <c r="A724" s="82" t="s">
        <v>423</v>
      </c>
      <c r="B724" s="82" t="s">
        <v>429</v>
      </c>
      <c r="C724" s="83">
        <v>38466</v>
      </c>
      <c r="D724" s="82">
        <v>10970</v>
      </c>
      <c r="E724" s="84">
        <v>224</v>
      </c>
    </row>
    <row r="725" spans="1:5">
      <c r="A725" s="82" t="s">
        <v>426</v>
      </c>
      <c r="B725" s="82" t="s">
        <v>432</v>
      </c>
      <c r="C725" s="83">
        <v>38444</v>
      </c>
      <c r="D725" s="82">
        <v>10971</v>
      </c>
      <c r="E725" s="84">
        <v>1733.06</v>
      </c>
    </row>
    <row r="726" spans="1:5">
      <c r="A726" s="82" t="s">
        <v>426</v>
      </c>
      <c r="B726" s="82" t="s">
        <v>427</v>
      </c>
      <c r="C726" s="83">
        <v>38437</v>
      </c>
      <c r="D726" s="82">
        <v>10972</v>
      </c>
      <c r="E726" s="84">
        <v>251.5</v>
      </c>
    </row>
    <row r="727" spans="1:5">
      <c r="A727" s="82" t="s">
        <v>423</v>
      </c>
      <c r="B727" s="82" t="s">
        <v>425</v>
      </c>
      <c r="C727" s="83">
        <v>38438</v>
      </c>
      <c r="D727" s="82">
        <v>10973</v>
      </c>
      <c r="E727" s="84">
        <v>291.55</v>
      </c>
    </row>
    <row r="728" spans="1:5">
      <c r="A728" s="82" t="s">
        <v>426</v>
      </c>
      <c r="B728" s="82" t="s">
        <v>428</v>
      </c>
      <c r="C728" s="83">
        <v>38445</v>
      </c>
      <c r="D728" s="82">
        <v>10974</v>
      </c>
      <c r="E728" s="84">
        <v>439</v>
      </c>
    </row>
    <row r="729" spans="1:5">
      <c r="A729" s="82" t="s">
        <v>426</v>
      </c>
      <c r="B729" s="82" t="s">
        <v>430</v>
      </c>
      <c r="C729" s="83">
        <v>38438</v>
      </c>
      <c r="D729" s="82">
        <v>10975</v>
      </c>
      <c r="E729" s="84">
        <v>717.5</v>
      </c>
    </row>
    <row r="730" spans="1:5">
      <c r="A730" s="82" t="s">
        <v>426</v>
      </c>
      <c r="B730" s="82" t="s">
        <v>430</v>
      </c>
      <c r="C730" s="83">
        <v>38445</v>
      </c>
      <c r="D730" s="82">
        <v>10976</v>
      </c>
      <c r="E730" s="84">
        <v>912</v>
      </c>
    </row>
    <row r="731" spans="1:5">
      <c r="A731" s="82" t="s">
        <v>426</v>
      </c>
      <c r="B731" s="82" t="s">
        <v>431</v>
      </c>
      <c r="C731" s="83">
        <v>38452</v>
      </c>
      <c r="D731" s="82">
        <v>10977</v>
      </c>
      <c r="E731" s="84">
        <v>2233</v>
      </c>
    </row>
    <row r="732" spans="1:5">
      <c r="A732" s="82" t="s">
        <v>423</v>
      </c>
      <c r="B732" s="82" t="s">
        <v>429</v>
      </c>
      <c r="C732" s="83">
        <v>38465</v>
      </c>
      <c r="D732" s="82">
        <v>10978</v>
      </c>
      <c r="E732" s="84">
        <v>1303.19</v>
      </c>
    </row>
    <row r="733" spans="1:5">
      <c r="A733" s="82" t="s">
        <v>426</v>
      </c>
      <c r="B733" s="82" t="s">
        <v>431</v>
      </c>
      <c r="C733" s="83">
        <v>38442</v>
      </c>
      <c r="D733" s="82">
        <v>10979</v>
      </c>
      <c r="E733" s="84">
        <v>4813.5</v>
      </c>
    </row>
    <row r="734" spans="1:5">
      <c r="A734" s="82" t="s">
        <v>426</v>
      </c>
      <c r="B734" s="82" t="s">
        <v>427</v>
      </c>
      <c r="C734" s="83">
        <v>38459</v>
      </c>
      <c r="D734" s="82">
        <v>10980</v>
      </c>
      <c r="E734" s="84">
        <v>248</v>
      </c>
    </row>
    <row r="735" spans="1:5">
      <c r="A735" s="82" t="s">
        <v>426</v>
      </c>
      <c r="B735" s="82" t="s">
        <v>430</v>
      </c>
      <c r="C735" s="83">
        <v>38444</v>
      </c>
      <c r="D735" s="82">
        <v>10981</v>
      </c>
      <c r="E735" s="84">
        <v>15810</v>
      </c>
    </row>
    <row r="736" spans="1:5">
      <c r="A736" s="82" t="s">
        <v>426</v>
      </c>
      <c r="B736" s="82" t="s">
        <v>432</v>
      </c>
      <c r="C736" s="83">
        <v>38450</v>
      </c>
      <c r="D736" s="82">
        <v>10982</v>
      </c>
      <c r="E736" s="84">
        <v>1014</v>
      </c>
    </row>
    <row r="737" spans="1:5">
      <c r="A737" s="82" t="s">
        <v>426</v>
      </c>
      <c r="B737" s="82" t="s">
        <v>432</v>
      </c>
      <c r="C737" s="83">
        <v>38448</v>
      </c>
      <c r="D737" s="82">
        <v>10983</v>
      </c>
      <c r="E737" s="84">
        <v>720.9</v>
      </c>
    </row>
    <row r="738" spans="1:5">
      <c r="A738" s="82" t="s">
        <v>426</v>
      </c>
      <c r="B738" s="82" t="s">
        <v>430</v>
      </c>
      <c r="C738" s="83">
        <v>38445</v>
      </c>
      <c r="D738" s="82">
        <v>10984</v>
      </c>
      <c r="E738" s="84">
        <v>1809.75</v>
      </c>
    </row>
    <row r="739" spans="1:5">
      <c r="A739" s="82" t="s">
        <v>426</v>
      </c>
      <c r="B739" s="82" t="s">
        <v>432</v>
      </c>
      <c r="C739" s="83">
        <v>38444</v>
      </c>
      <c r="D739" s="82">
        <v>10985</v>
      </c>
      <c r="E739" s="84">
        <v>2023.38</v>
      </c>
    </row>
    <row r="740" spans="1:5">
      <c r="A740" s="82" t="s">
        <v>426</v>
      </c>
      <c r="B740" s="82" t="s">
        <v>431</v>
      </c>
      <c r="C740" s="83">
        <v>38463</v>
      </c>
      <c r="D740" s="82">
        <v>10986</v>
      </c>
      <c r="E740" s="84">
        <v>2220</v>
      </c>
    </row>
    <row r="741" spans="1:5">
      <c r="A741" s="82" t="s">
        <v>426</v>
      </c>
      <c r="B741" s="82" t="s">
        <v>431</v>
      </c>
      <c r="C741" s="83">
        <v>38448</v>
      </c>
      <c r="D741" s="82">
        <v>10987</v>
      </c>
      <c r="E741" s="84">
        <v>2772</v>
      </c>
    </row>
    <row r="742" spans="1:5">
      <c r="A742" s="82" t="s">
        <v>426</v>
      </c>
      <c r="B742" s="82" t="s">
        <v>428</v>
      </c>
      <c r="C742" s="83">
        <v>38452</v>
      </c>
      <c r="D742" s="82">
        <v>10988</v>
      </c>
      <c r="E742" s="84">
        <v>3574.8</v>
      </c>
    </row>
    <row r="743" spans="1:5">
      <c r="A743" s="82" t="s">
        <v>426</v>
      </c>
      <c r="B743" s="82" t="s">
        <v>432</v>
      </c>
      <c r="C743" s="83">
        <v>38444</v>
      </c>
      <c r="D743" s="82">
        <v>10989</v>
      </c>
      <c r="E743" s="84">
        <v>1353.6</v>
      </c>
    </row>
    <row r="744" spans="1:5">
      <c r="A744" s="82" t="s">
        <v>426</v>
      </c>
      <c r="B744" s="82" t="s">
        <v>432</v>
      </c>
      <c r="C744" s="83">
        <v>38449</v>
      </c>
      <c r="D744" s="82">
        <v>10990</v>
      </c>
      <c r="E744" s="84">
        <v>4288.8500000000004</v>
      </c>
    </row>
    <row r="745" spans="1:5">
      <c r="A745" s="82" t="s">
        <v>426</v>
      </c>
      <c r="B745" s="82" t="s">
        <v>430</v>
      </c>
      <c r="C745" s="83">
        <v>38449</v>
      </c>
      <c r="D745" s="82">
        <v>10991</v>
      </c>
      <c r="E745" s="84">
        <v>2296</v>
      </c>
    </row>
    <row r="746" spans="1:5">
      <c r="A746" s="82" t="s">
        <v>426</v>
      </c>
      <c r="B746" s="82" t="s">
        <v>430</v>
      </c>
      <c r="C746" s="83">
        <v>38445</v>
      </c>
      <c r="D746" s="82">
        <v>10992</v>
      </c>
      <c r="E746" s="84">
        <v>69.599999999999994</v>
      </c>
    </row>
    <row r="747" spans="1:5">
      <c r="A747" s="82" t="s">
        <v>423</v>
      </c>
      <c r="B747" s="82" t="s">
        <v>433</v>
      </c>
      <c r="C747" s="83">
        <v>38452</v>
      </c>
      <c r="D747" s="82">
        <v>10993</v>
      </c>
      <c r="E747" s="84">
        <v>4895.4399999999996</v>
      </c>
    </row>
    <row r="748" spans="1:5">
      <c r="A748" s="82" t="s">
        <v>426</v>
      </c>
      <c r="B748" s="82" t="s">
        <v>432</v>
      </c>
      <c r="C748" s="83">
        <v>38451</v>
      </c>
      <c r="D748" s="82">
        <v>10994</v>
      </c>
      <c r="E748" s="84">
        <v>940.5</v>
      </c>
    </row>
    <row r="749" spans="1:5">
      <c r="A749" s="82" t="s">
        <v>426</v>
      </c>
      <c r="B749" s="82" t="s">
        <v>430</v>
      </c>
      <c r="C749" s="83">
        <v>38448</v>
      </c>
      <c r="D749" s="82">
        <v>10995</v>
      </c>
      <c r="E749" s="84">
        <v>1196</v>
      </c>
    </row>
    <row r="750" spans="1:5">
      <c r="A750" s="82" t="s">
        <v>426</v>
      </c>
      <c r="B750" s="82" t="s">
        <v>427</v>
      </c>
      <c r="C750" s="83">
        <v>38452</v>
      </c>
      <c r="D750" s="82">
        <v>10996</v>
      </c>
      <c r="E750" s="84">
        <v>560</v>
      </c>
    </row>
    <row r="751" spans="1:5">
      <c r="A751" s="82" t="s">
        <v>426</v>
      </c>
      <c r="B751" s="82" t="s">
        <v>431</v>
      </c>
      <c r="C751" s="83">
        <v>38455</v>
      </c>
      <c r="D751" s="82">
        <v>10997</v>
      </c>
      <c r="E751" s="84">
        <v>1885</v>
      </c>
    </row>
    <row r="752" spans="1:5">
      <c r="A752" s="82" t="s">
        <v>426</v>
      </c>
      <c r="B752" s="82" t="s">
        <v>431</v>
      </c>
      <c r="C752" s="83">
        <v>38459</v>
      </c>
      <c r="D752" s="82">
        <v>10998</v>
      </c>
      <c r="E752" s="84">
        <v>686</v>
      </c>
    </row>
    <row r="753" spans="1:5">
      <c r="A753" s="82" t="s">
        <v>423</v>
      </c>
      <c r="B753" s="82" t="s">
        <v>425</v>
      </c>
      <c r="C753" s="83">
        <v>38452</v>
      </c>
      <c r="D753" s="82">
        <v>10999</v>
      </c>
      <c r="E753" s="84">
        <v>1197.95</v>
      </c>
    </row>
    <row r="754" spans="1:5">
      <c r="A754" s="82" t="s">
        <v>426</v>
      </c>
      <c r="B754" s="82" t="s">
        <v>432</v>
      </c>
      <c r="C754" s="83">
        <v>38456</v>
      </c>
      <c r="D754" s="82">
        <v>11000</v>
      </c>
      <c r="E754" s="84">
        <v>903.75</v>
      </c>
    </row>
    <row r="755" spans="1:5">
      <c r="A755" s="82" t="s">
        <v>426</v>
      </c>
      <c r="B755" s="82" t="s">
        <v>432</v>
      </c>
      <c r="C755" s="83">
        <v>38456</v>
      </c>
      <c r="D755" s="82">
        <v>11001</v>
      </c>
      <c r="E755" s="84">
        <v>2769</v>
      </c>
    </row>
    <row r="756" spans="1:5">
      <c r="A756" s="82" t="s">
        <v>426</v>
      </c>
      <c r="B756" s="82" t="s">
        <v>427</v>
      </c>
      <c r="C756" s="83">
        <v>38458</v>
      </c>
      <c r="D756" s="82">
        <v>11002</v>
      </c>
      <c r="E756" s="84">
        <v>1811.1</v>
      </c>
    </row>
    <row r="757" spans="1:5">
      <c r="A757" s="82" t="s">
        <v>426</v>
      </c>
      <c r="B757" s="82" t="s">
        <v>428</v>
      </c>
      <c r="C757" s="83">
        <v>38450</v>
      </c>
      <c r="D757" s="82">
        <v>11003</v>
      </c>
      <c r="E757" s="84">
        <v>326</v>
      </c>
    </row>
    <row r="758" spans="1:5">
      <c r="A758" s="82" t="s">
        <v>426</v>
      </c>
      <c r="B758" s="82" t="s">
        <v>428</v>
      </c>
      <c r="C758" s="83">
        <v>38462</v>
      </c>
      <c r="D758" s="82">
        <v>11004</v>
      </c>
      <c r="E758" s="84">
        <v>295.38</v>
      </c>
    </row>
    <row r="759" spans="1:5">
      <c r="A759" s="82" t="s">
        <v>426</v>
      </c>
      <c r="B759" s="82" t="s">
        <v>432</v>
      </c>
      <c r="C759" s="83">
        <v>38452</v>
      </c>
      <c r="D759" s="82">
        <v>11005</v>
      </c>
      <c r="E759" s="84">
        <v>586</v>
      </c>
    </row>
    <row r="760" spans="1:5">
      <c r="A760" s="82" t="s">
        <v>426</v>
      </c>
      <c r="B760" s="82" t="s">
        <v>428</v>
      </c>
      <c r="C760" s="83">
        <v>38457</v>
      </c>
      <c r="D760" s="82">
        <v>11006</v>
      </c>
      <c r="E760" s="84">
        <v>329.69</v>
      </c>
    </row>
    <row r="761" spans="1:5">
      <c r="A761" s="82" t="s">
        <v>426</v>
      </c>
      <c r="B761" s="82" t="s">
        <v>431</v>
      </c>
      <c r="C761" s="83">
        <v>38455</v>
      </c>
      <c r="D761" s="82">
        <v>11007</v>
      </c>
      <c r="E761" s="84">
        <v>2633.9</v>
      </c>
    </row>
    <row r="762" spans="1:5">
      <c r="A762" s="82" t="s">
        <v>426</v>
      </c>
      <c r="B762" s="82" t="s">
        <v>432</v>
      </c>
      <c r="C762" s="83">
        <v>38452</v>
      </c>
      <c r="D762" s="82">
        <v>11009</v>
      </c>
      <c r="E762" s="84">
        <v>616.5</v>
      </c>
    </row>
    <row r="763" spans="1:5">
      <c r="A763" s="82" t="s">
        <v>426</v>
      </c>
      <c r="B763" s="82" t="s">
        <v>432</v>
      </c>
      <c r="C763" s="83">
        <v>38463</v>
      </c>
      <c r="D763" s="82">
        <v>11010</v>
      </c>
      <c r="E763" s="84">
        <v>645</v>
      </c>
    </row>
    <row r="764" spans="1:5">
      <c r="A764" s="82" t="s">
        <v>426</v>
      </c>
      <c r="B764" s="82" t="s">
        <v>428</v>
      </c>
      <c r="C764" s="83">
        <v>38455</v>
      </c>
      <c r="D764" s="82">
        <v>11011</v>
      </c>
      <c r="E764" s="84">
        <v>933.5</v>
      </c>
    </row>
    <row r="765" spans="1:5">
      <c r="A765" s="82" t="s">
        <v>426</v>
      </c>
      <c r="B765" s="82" t="s">
        <v>430</v>
      </c>
      <c r="C765" s="83">
        <v>38459</v>
      </c>
      <c r="D765" s="82">
        <v>11012</v>
      </c>
      <c r="E765" s="84">
        <v>2825.3</v>
      </c>
    </row>
    <row r="766" spans="1:5">
      <c r="A766" s="82" t="s">
        <v>426</v>
      </c>
      <c r="B766" s="82" t="s">
        <v>432</v>
      </c>
      <c r="C766" s="83">
        <v>38452</v>
      </c>
      <c r="D766" s="82">
        <v>11013</v>
      </c>
      <c r="E766" s="84">
        <v>361</v>
      </c>
    </row>
    <row r="767" spans="1:5">
      <c r="A767" s="82" t="s">
        <v>426</v>
      </c>
      <c r="B767" s="82" t="s">
        <v>432</v>
      </c>
      <c r="C767" s="83">
        <v>38457</v>
      </c>
      <c r="D767" s="82">
        <v>11014</v>
      </c>
      <c r="E767" s="84">
        <v>243.18</v>
      </c>
    </row>
    <row r="768" spans="1:5">
      <c r="A768" s="82" t="s">
        <v>426</v>
      </c>
      <c r="B768" s="82" t="s">
        <v>432</v>
      </c>
      <c r="C768" s="83">
        <v>38462</v>
      </c>
      <c r="D768" s="82">
        <v>11015</v>
      </c>
      <c r="E768" s="84">
        <v>622.35</v>
      </c>
    </row>
    <row r="769" spans="1:5">
      <c r="A769" s="82" t="s">
        <v>423</v>
      </c>
      <c r="B769" s="82" t="s">
        <v>429</v>
      </c>
      <c r="C769" s="83">
        <v>38455</v>
      </c>
      <c r="D769" s="82">
        <v>11016</v>
      </c>
      <c r="E769" s="84">
        <v>491.5</v>
      </c>
    </row>
    <row r="770" spans="1:5">
      <c r="A770" s="82" t="s">
        <v>423</v>
      </c>
      <c r="B770" s="82" t="s">
        <v>429</v>
      </c>
      <c r="C770" s="83">
        <v>38462</v>
      </c>
      <c r="D770" s="82">
        <v>11017</v>
      </c>
      <c r="E770" s="84">
        <v>6750</v>
      </c>
    </row>
    <row r="771" spans="1:5">
      <c r="A771" s="82" t="s">
        <v>426</v>
      </c>
      <c r="B771" s="82" t="s">
        <v>427</v>
      </c>
      <c r="C771" s="83">
        <v>38458</v>
      </c>
      <c r="D771" s="82">
        <v>11018</v>
      </c>
      <c r="E771" s="84">
        <v>1575</v>
      </c>
    </row>
    <row r="772" spans="1:5">
      <c r="A772" s="82" t="s">
        <v>426</v>
      </c>
      <c r="B772" s="82" t="s">
        <v>432</v>
      </c>
      <c r="C772" s="83">
        <v>38458</v>
      </c>
      <c r="D772" s="82">
        <v>11020</v>
      </c>
      <c r="E772" s="84">
        <v>632.4</v>
      </c>
    </row>
    <row r="773" spans="1:5">
      <c r="A773" s="82" t="s">
        <v>426</v>
      </c>
      <c r="B773" s="82" t="s">
        <v>428</v>
      </c>
      <c r="C773" s="83">
        <v>38463</v>
      </c>
      <c r="D773" s="82">
        <v>11021</v>
      </c>
      <c r="E773" s="84">
        <v>6306.24</v>
      </c>
    </row>
    <row r="774" spans="1:5">
      <c r="A774" s="82" t="s">
        <v>426</v>
      </c>
      <c r="B774" s="82" t="s">
        <v>430</v>
      </c>
      <c r="C774" s="83">
        <v>38466</v>
      </c>
      <c r="D774" s="82">
        <v>11023</v>
      </c>
      <c r="E774" s="84">
        <v>1500</v>
      </c>
    </row>
    <row r="775" spans="1:5">
      <c r="A775" s="82" t="s">
        <v>426</v>
      </c>
      <c r="B775" s="82" t="s">
        <v>427</v>
      </c>
      <c r="C775" s="83">
        <v>38462</v>
      </c>
      <c r="D775" s="82">
        <v>11024</v>
      </c>
      <c r="E775" s="84">
        <v>1966.81</v>
      </c>
    </row>
    <row r="776" spans="1:5">
      <c r="A776" s="82" t="s">
        <v>423</v>
      </c>
      <c r="B776" s="82" t="s">
        <v>425</v>
      </c>
      <c r="C776" s="83">
        <v>38466</v>
      </c>
      <c r="D776" s="82">
        <v>11025</v>
      </c>
      <c r="E776" s="84">
        <v>270</v>
      </c>
    </row>
    <row r="777" spans="1:5">
      <c r="A777" s="82" t="s">
        <v>426</v>
      </c>
      <c r="B777" s="82" t="s">
        <v>427</v>
      </c>
      <c r="C777" s="83">
        <v>38470</v>
      </c>
      <c r="D777" s="82">
        <v>11026</v>
      </c>
      <c r="E777" s="84">
        <v>1030</v>
      </c>
    </row>
    <row r="778" spans="1:5">
      <c r="A778" s="82" t="s">
        <v>426</v>
      </c>
      <c r="B778" s="82" t="s">
        <v>430</v>
      </c>
      <c r="C778" s="83">
        <v>38462</v>
      </c>
      <c r="D778" s="82">
        <v>11027</v>
      </c>
      <c r="E778" s="84">
        <v>877.72</v>
      </c>
    </row>
    <row r="779" spans="1:5">
      <c r="A779" s="82" t="s">
        <v>426</v>
      </c>
      <c r="B779" s="82" t="s">
        <v>432</v>
      </c>
      <c r="C779" s="83">
        <v>38464</v>
      </c>
      <c r="D779" s="82">
        <v>11028</v>
      </c>
      <c r="E779" s="84">
        <v>2160</v>
      </c>
    </row>
    <row r="780" spans="1:5">
      <c r="A780" s="82" t="s">
        <v>426</v>
      </c>
      <c r="B780" s="82" t="s">
        <v>427</v>
      </c>
      <c r="C780" s="83">
        <v>38469</v>
      </c>
      <c r="D780" s="82">
        <v>11029</v>
      </c>
      <c r="E780" s="84">
        <v>1286.8</v>
      </c>
    </row>
    <row r="781" spans="1:5">
      <c r="A781" s="82" t="s">
        <v>423</v>
      </c>
      <c r="B781" s="82" t="s">
        <v>433</v>
      </c>
      <c r="C781" s="83">
        <v>38469</v>
      </c>
      <c r="D781" s="82">
        <v>11030</v>
      </c>
      <c r="E781" s="84">
        <v>12615.05</v>
      </c>
    </row>
    <row r="782" spans="1:5">
      <c r="A782" s="82" t="s">
        <v>423</v>
      </c>
      <c r="B782" s="82" t="s">
        <v>425</v>
      </c>
      <c r="C782" s="83">
        <v>38466</v>
      </c>
      <c r="D782" s="82">
        <v>11031</v>
      </c>
      <c r="E782" s="84">
        <v>2393.5</v>
      </c>
    </row>
    <row r="783" spans="1:5">
      <c r="A783" s="82" t="s">
        <v>426</v>
      </c>
      <c r="B783" s="82" t="s">
        <v>432</v>
      </c>
      <c r="C783" s="83">
        <v>38465</v>
      </c>
      <c r="D783" s="82">
        <v>11032</v>
      </c>
      <c r="E783" s="84">
        <v>8902.5</v>
      </c>
    </row>
    <row r="784" spans="1:5">
      <c r="A784" s="82" t="s">
        <v>423</v>
      </c>
      <c r="B784" s="82" t="s">
        <v>433</v>
      </c>
      <c r="C784" s="83">
        <v>38465</v>
      </c>
      <c r="D784" s="82">
        <v>11033</v>
      </c>
      <c r="E784" s="84">
        <v>3232.8</v>
      </c>
    </row>
    <row r="785" spans="1:5">
      <c r="A785" s="82" t="s">
        <v>426</v>
      </c>
      <c r="B785" s="82" t="s">
        <v>431</v>
      </c>
      <c r="C785" s="83">
        <v>38469</v>
      </c>
      <c r="D785" s="82">
        <v>11034</v>
      </c>
      <c r="E785" s="84">
        <v>539.4</v>
      </c>
    </row>
    <row r="786" spans="1:5">
      <c r="A786" s="82" t="s">
        <v>426</v>
      </c>
      <c r="B786" s="82" t="s">
        <v>432</v>
      </c>
      <c r="C786" s="83">
        <v>38466</v>
      </c>
      <c r="D786" s="82">
        <v>11035</v>
      </c>
      <c r="E786" s="84">
        <v>1754.5</v>
      </c>
    </row>
    <row r="787" spans="1:5">
      <c r="A787" s="82" t="s">
        <v>426</v>
      </c>
      <c r="B787" s="82" t="s">
        <v>431</v>
      </c>
      <c r="C787" s="83">
        <v>38464</v>
      </c>
      <c r="D787" s="82">
        <v>11036</v>
      </c>
      <c r="E787" s="84">
        <v>1692</v>
      </c>
    </row>
    <row r="788" spans="1:5">
      <c r="A788" s="82" t="s">
        <v>423</v>
      </c>
      <c r="B788" s="82" t="s">
        <v>433</v>
      </c>
      <c r="C788" s="83">
        <v>38469</v>
      </c>
      <c r="D788" s="82">
        <v>11037</v>
      </c>
      <c r="E788" s="84">
        <v>60</v>
      </c>
    </row>
    <row r="789" spans="1:5">
      <c r="A789" s="82" t="s">
        <v>426</v>
      </c>
      <c r="B789" s="82" t="s">
        <v>430</v>
      </c>
      <c r="C789" s="83">
        <v>38472</v>
      </c>
      <c r="D789" s="82">
        <v>11038</v>
      </c>
      <c r="E789" s="84">
        <v>732.6</v>
      </c>
    </row>
    <row r="790" spans="1:5">
      <c r="A790" s="82" t="s">
        <v>426</v>
      </c>
      <c r="B790" s="82" t="s">
        <v>428</v>
      </c>
      <c r="C790" s="83">
        <v>38470</v>
      </c>
      <c r="D790" s="82">
        <v>11041</v>
      </c>
      <c r="E790" s="84">
        <v>1773</v>
      </c>
    </row>
    <row r="791" spans="1:5">
      <c r="A791" s="82" t="s">
        <v>426</v>
      </c>
      <c r="B791" s="82" t="s">
        <v>432</v>
      </c>
      <c r="C791" s="83">
        <v>38473</v>
      </c>
      <c r="D791" s="82">
        <v>11042</v>
      </c>
      <c r="E791" s="84">
        <v>405.75</v>
      </c>
    </row>
    <row r="792" spans="1:5">
      <c r="A792" s="82" t="s">
        <v>423</v>
      </c>
      <c r="B792" s="82" t="s">
        <v>424</v>
      </c>
      <c r="C792" s="83">
        <v>38471</v>
      </c>
      <c r="D792" s="82">
        <v>11043</v>
      </c>
      <c r="E792" s="84">
        <v>210</v>
      </c>
    </row>
    <row r="793" spans="1:5">
      <c r="A793" s="82" t="s">
        <v>426</v>
      </c>
      <c r="B793" s="82" t="s">
        <v>427</v>
      </c>
      <c r="C793" s="83">
        <v>38473</v>
      </c>
      <c r="D793" s="82">
        <v>11044</v>
      </c>
      <c r="E793" s="84">
        <v>591.6</v>
      </c>
    </row>
    <row r="794" spans="1:5">
      <c r="A794" s="82" t="s">
        <v>426</v>
      </c>
      <c r="B794" s="82" t="s">
        <v>431</v>
      </c>
      <c r="C794" s="83">
        <v>38466</v>
      </c>
      <c r="D794" s="82">
        <v>11046</v>
      </c>
      <c r="E794" s="84">
        <v>1485.8</v>
      </c>
    </row>
    <row r="795" spans="1:5">
      <c r="A795" s="82" t="s">
        <v>423</v>
      </c>
      <c r="B795" s="82" t="s">
        <v>433</v>
      </c>
      <c r="C795" s="83">
        <v>38473</v>
      </c>
      <c r="D795" s="82">
        <v>11047</v>
      </c>
      <c r="E795" s="84">
        <v>817.87</v>
      </c>
    </row>
    <row r="796" spans="1:5">
      <c r="A796" s="82" t="s">
        <v>423</v>
      </c>
      <c r="B796" s="82" t="s">
        <v>433</v>
      </c>
      <c r="C796" s="83">
        <v>38472</v>
      </c>
      <c r="D796" s="82">
        <v>11048</v>
      </c>
      <c r="E796" s="84">
        <v>525</v>
      </c>
    </row>
    <row r="797" spans="1:5">
      <c r="A797" s="82" t="s">
        <v>426</v>
      </c>
      <c r="B797" s="82" t="s">
        <v>428</v>
      </c>
      <c r="C797" s="83">
        <v>38473</v>
      </c>
      <c r="D797" s="82">
        <v>11052</v>
      </c>
      <c r="E797" s="84">
        <v>1332</v>
      </c>
    </row>
    <row r="798" spans="1:5">
      <c r="A798" s="82" t="s">
        <v>426</v>
      </c>
      <c r="B798" s="82" t="s">
        <v>432</v>
      </c>
      <c r="C798" s="83">
        <v>38471</v>
      </c>
      <c r="D798" s="82">
        <v>11053</v>
      </c>
      <c r="E798" s="84">
        <v>3055</v>
      </c>
    </row>
    <row r="799" spans="1:5">
      <c r="A799" s="82" t="s">
        <v>426</v>
      </c>
      <c r="B799" s="82" t="s">
        <v>431</v>
      </c>
      <c r="C799" s="83">
        <v>38473</v>
      </c>
      <c r="D799" s="82">
        <v>11056</v>
      </c>
      <c r="E799" s="84">
        <v>3740</v>
      </c>
    </row>
    <row r="800" spans="1:5">
      <c r="A800" s="82" t="s">
        <v>426</v>
      </c>
      <c r="B800" s="82" t="s">
        <v>428</v>
      </c>
      <c r="C800" s="83">
        <v>38473</v>
      </c>
      <c r="D800" s="82">
        <v>11057</v>
      </c>
      <c r="E800" s="84">
        <v>45</v>
      </c>
    </row>
  </sheetData>
  <printOptions gridLines="1"/>
  <pageMargins left="0.75" right="0.75" top="1" bottom="1" header="0.5" footer="0.5"/>
  <pageSetup scale="92" fitToHeight="0" orientation="portrait" r:id="rId1"/>
  <headerFooter alignWithMargins="0">
    <oddHeader>&amp;LSalesperson Reports Sample Workbook&amp;RSource Data</oddHeader>
    <oddFooter>&amp;LPage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40"/>
  <sheetViews>
    <sheetView topLeftCell="A16" zoomScaleNormal="100" workbookViewId="0">
      <selection activeCell="D156" sqref="D156"/>
    </sheetView>
  </sheetViews>
  <sheetFormatPr defaultRowHeight="15"/>
  <cols>
    <col min="1" max="1" width="18" bestFit="1" customWidth="1"/>
    <col min="2" max="4" width="18" customWidth="1"/>
    <col min="5" max="5" width="12.28515625" customWidth="1"/>
    <col min="6" max="6" width="13.28515625" customWidth="1"/>
    <col min="7" max="7" width="11" customWidth="1"/>
    <col min="8" max="8" width="11.7109375" bestFit="1" customWidth="1"/>
  </cols>
  <sheetData>
    <row r="1" spans="1:11" ht="18.75">
      <c r="A1" s="424" t="s">
        <v>120</v>
      </c>
      <c r="B1" s="424"/>
      <c r="C1" s="424"/>
      <c r="D1" s="424"/>
      <c r="E1" s="424"/>
      <c r="F1" s="424"/>
      <c r="G1" s="424"/>
      <c r="H1" s="424"/>
      <c r="I1" s="424"/>
      <c r="J1" s="424"/>
      <c r="K1" s="424"/>
    </row>
    <row r="2" spans="1:11" ht="15.75" thickBot="1"/>
    <row r="3" spans="1:11" ht="16.5" thickTop="1" thickBot="1">
      <c r="A3" s="9" t="s">
        <v>2</v>
      </c>
      <c r="B3" s="9" t="s">
        <v>151</v>
      </c>
      <c r="C3" s="9" t="s">
        <v>149</v>
      </c>
      <c r="D3" s="9" t="s">
        <v>150</v>
      </c>
      <c r="E3" s="9" t="s">
        <v>33</v>
      </c>
      <c r="F3" s="9" t="s">
        <v>34</v>
      </c>
      <c r="G3" s="9" t="s">
        <v>35</v>
      </c>
      <c r="H3" s="9" t="s">
        <v>3</v>
      </c>
      <c r="I3" s="27" t="s">
        <v>147</v>
      </c>
    </row>
    <row r="4" spans="1:11" ht="15.75" thickTop="1">
      <c r="A4" s="6" t="s">
        <v>8</v>
      </c>
      <c r="B4" s="5">
        <v>22</v>
      </c>
      <c r="C4" s="6" t="s">
        <v>140</v>
      </c>
      <c r="D4" s="5" t="s">
        <v>146</v>
      </c>
      <c r="E4" s="6">
        <v>39876</v>
      </c>
      <c r="F4" s="6">
        <f t="shared" ref="F4:F26" si="0">10%*E4</f>
        <v>3987.6000000000004</v>
      </c>
      <c r="G4" s="6">
        <f t="shared" ref="G4:G26" si="1">40%*E4</f>
        <v>15950.400000000001</v>
      </c>
      <c r="H4" s="6">
        <f t="shared" ref="H4:H26" si="2">SUM(E4:G4)</f>
        <v>59814</v>
      </c>
      <c r="I4" s="6">
        <v>10</v>
      </c>
    </row>
    <row r="5" spans="1:11">
      <c r="A5" s="5" t="s">
        <v>9</v>
      </c>
      <c r="B5" s="5">
        <v>48</v>
      </c>
      <c r="C5" s="5" t="s">
        <v>140</v>
      </c>
      <c r="D5" s="5" t="s">
        <v>145</v>
      </c>
      <c r="E5" s="6">
        <v>55500</v>
      </c>
      <c r="F5" s="6">
        <f t="shared" si="0"/>
        <v>5550</v>
      </c>
      <c r="G5" s="6">
        <f t="shared" si="1"/>
        <v>22200</v>
      </c>
      <c r="H5" s="6">
        <f t="shared" si="2"/>
        <v>83250</v>
      </c>
      <c r="I5" s="6">
        <v>1</v>
      </c>
    </row>
    <row r="6" spans="1:11">
      <c r="A6" s="5" t="s">
        <v>27</v>
      </c>
      <c r="B6" s="5">
        <v>45</v>
      </c>
      <c r="C6" s="5" t="s">
        <v>140</v>
      </c>
      <c r="D6" s="6" t="s">
        <v>144</v>
      </c>
      <c r="E6" s="6">
        <v>60000</v>
      </c>
      <c r="F6" s="6">
        <f t="shared" si="0"/>
        <v>6000</v>
      </c>
      <c r="G6" s="6">
        <f t="shared" si="1"/>
        <v>24000</v>
      </c>
      <c r="H6" s="6">
        <f t="shared" si="2"/>
        <v>90000</v>
      </c>
      <c r="I6" s="6">
        <v>3</v>
      </c>
    </row>
    <row r="7" spans="1:11">
      <c r="A7" s="5" t="s">
        <v>28</v>
      </c>
      <c r="B7" s="5">
        <v>26</v>
      </c>
      <c r="C7" s="5" t="s">
        <v>140</v>
      </c>
      <c r="D7" s="26" t="s">
        <v>146</v>
      </c>
      <c r="E7" s="6">
        <v>65000</v>
      </c>
      <c r="F7" s="6">
        <f t="shared" si="0"/>
        <v>6500</v>
      </c>
      <c r="G7" s="6">
        <f t="shared" si="1"/>
        <v>26000</v>
      </c>
      <c r="H7" s="6">
        <f t="shared" si="2"/>
        <v>97500</v>
      </c>
      <c r="I7" s="6">
        <v>3</v>
      </c>
    </row>
    <row r="8" spans="1:11">
      <c r="A8" s="5" t="s">
        <v>12</v>
      </c>
      <c r="B8" s="5">
        <v>32</v>
      </c>
      <c r="C8" s="5" t="s">
        <v>143</v>
      </c>
      <c r="D8" s="5" t="s">
        <v>144</v>
      </c>
      <c r="E8" s="6">
        <v>120000</v>
      </c>
      <c r="F8" s="6">
        <f t="shared" si="0"/>
        <v>12000</v>
      </c>
      <c r="G8" s="6">
        <f t="shared" si="1"/>
        <v>48000</v>
      </c>
      <c r="H8" s="6">
        <f t="shared" si="2"/>
        <v>180000</v>
      </c>
      <c r="I8" s="6">
        <v>7</v>
      </c>
    </row>
    <row r="9" spans="1:11">
      <c r="A9" s="5" t="s">
        <v>25</v>
      </c>
      <c r="B9" s="5">
        <v>21</v>
      </c>
      <c r="C9" s="5" t="s">
        <v>143</v>
      </c>
      <c r="D9" s="5" t="s">
        <v>146</v>
      </c>
      <c r="E9" s="6">
        <v>44123</v>
      </c>
      <c r="F9" s="6">
        <f t="shared" si="0"/>
        <v>4412.3</v>
      </c>
      <c r="G9" s="6">
        <f t="shared" si="1"/>
        <v>17649.2</v>
      </c>
      <c r="H9" s="6">
        <f t="shared" si="2"/>
        <v>66184.5</v>
      </c>
      <c r="I9" s="6">
        <v>10</v>
      </c>
    </row>
    <row r="10" spans="1:11">
      <c r="A10" s="5" t="s">
        <v>26</v>
      </c>
      <c r="B10" s="5">
        <v>21</v>
      </c>
      <c r="C10" s="5" t="s">
        <v>143</v>
      </c>
      <c r="D10" s="5" t="s">
        <v>146</v>
      </c>
      <c r="E10" s="6">
        <v>32900</v>
      </c>
      <c r="F10" s="6">
        <f t="shared" si="0"/>
        <v>3290</v>
      </c>
      <c r="G10" s="6">
        <f t="shared" si="1"/>
        <v>13160</v>
      </c>
      <c r="H10" s="6">
        <f t="shared" si="2"/>
        <v>49350</v>
      </c>
      <c r="I10" s="6">
        <v>6</v>
      </c>
    </row>
    <row r="11" spans="1:11">
      <c r="A11" s="5" t="s">
        <v>11</v>
      </c>
      <c r="B11" s="5">
        <v>48</v>
      </c>
      <c r="C11" s="5" t="s">
        <v>142</v>
      </c>
      <c r="D11" s="5" t="s">
        <v>145</v>
      </c>
      <c r="E11" s="6">
        <v>29850</v>
      </c>
      <c r="F11" s="6">
        <f t="shared" si="0"/>
        <v>2985</v>
      </c>
      <c r="G11" s="6">
        <f t="shared" si="1"/>
        <v>11940</v>
      </c>
      <c r="H11" s="6">
        <f t="shared" si="2"/>
        <v>44775</v>
      </c>
      <c r="I11" s="6">
        <v>3</v>
      </c>
    </row>
    <row r="12" spans="1:11">
      <c r="A12" s="5" t="s">
        <v>20</v>
      </c>
      <c r="B12" s="5">
        <v>21</v>
      </c>
      <c r="C12" s="5" t="s">
        <v>142</v>
      </c>
      <c r="D12" s="5" t="s">
        <v>146</v>
      </c>
      <c r="E12" s="6">
        <v>78230</v>
      </c>
      <c r="F12" s="6">
        <f t="shared" si="0"/>
        <v>7823</v>
      </c>
      <c r="G12" s="6">
        <f t="shared" si="1"/>
        <v>31292</v>
      </c>
      <c r="H12" s="6">
        <f t="shared" si="2"/>
        <v>117345</v>
      </c>
      <c r="I12" s="6">
        <v>4</v>
      </c>
    </row>
    <row r="13" spans="1:11">
      <c r="A13" s="5" t="s">
        <v>21</v>
      </c>
      <c r="B13" s="5">
        <v>45</v>
      </c>
      <c r="C13" s="5" t="s">
        <v>142</v>
      </c>
      <c r="D13" s="5" t="s">
        <v>146</v>
      </c>
      <c r="E13" s="6">
        <v>29500</v>
      </c>
      <c r="F13" s="6">
        <f t="shared" si="0"/>
        <v>2950</v>
      </c>
      <c r="G13" s="6">
        <f t="shared" si="1"/>
        <v>11800</v>
      </c>
      <c r="H13" s="6">
        <f t="shared" si="2"/>
        <v>44250</v>
      </c>
      <c r="I13" s="6">
        <v>12</v>
      </c>
    </row>
    <row r="14" spans="1:11">
      <c r="A14" s="5" t="s">
        <v>22</v>
      </c>
      <c r="B14" s="5">
        <v>26</v>
      </c>
      <c r="C14" s="5" t="s">
        <v>142</v>
      </c>
      <c r="D14" s="5" t="s">
        <v>144</v>
      </c>
      <c r="E14" s="6">
        <v>43000</v>
      </c>
      <c r="F14" s="6">
        <f t="shared" si="0"/>
        <v>4300</v>
      </c>
      <c r="G14" s="6">
        <f t="shared" si="1"/>
        <v>17200</v>
      </c>
      <c r="H14" s="6">
        <f t="shared" si="2"/>
        <v>64500</v>
      </c>
      <c r="I14" s="6">
        <v>3</v>
      </c>
    </row>
    <row r="15" spans="1:11">
      <c r="A15" s="5" t="s">
        <v>23</v>
      </c>
      <c r="B15" s="5">
        <v>24</v>
      </c>
      <c r="C15" s="5" t="s">
        <v>142</v>
      </c>
      <c r="D15" s="5" t="s">
        <v>146</v>
      </c>
      <c r="E15" s="6">
        <v>89873</v>
      </c>
      <c r="F15" s="6">
        <f t="shared" si="0"/>
        <v>8987.3000000000011</v>
      </c>
      <c r="G15" s="6">
        <f t="shared" si="1"/>
        <v>35949.200000000004</v>
      </c>
      <c r="H15" s="6">
        <f t="shared" si="2"/>
        <v>134809.5</v>
      </c>
      <c r="I15" s="6">
        <v>9</v>
      </c>
    </row>
    <row r="16" spans="1:11">
      <c r="A16" s="5" t="s">
        <v>24</v>
      </c>
      <c r="B16" s="5">
        <v>34</v>
      </c>
      <c r="C16" s="5" t="s">
        <v>142</v>
      </c>
      <c r="D16" s="5" t="s">
        <v>144</v>
      </c>
      <c r="E16" s="6">
        <v>149000</v>
      </c>
      <c r="F16" s="6">
        <f t="shared" si="0"/>
        <v>14900</v>
      </c>
      <c r="G16" s="6">
        <f t="shared" si="1"/>
        <v>59600</v>
      </c>
      <c r="H16" s="6">
        <f t="shared" si="2"/>
        <v>223500</v>
      </c>
      <c r="I16" s="6">
        <v>1</v>
      </c>
    </row>
    <row r="17" spans="1:9">
      <c r="A17" s="5" t="s">
        <v>10</v>
      </c>
      <c r="B17" s="5">
        <v>30</v>
      </c>
      <c r="C17" s="5" t="s">
        <v>141</v>
      </c>
      <c r="D17" s="5" t="s">
        <v>144</v>
      </c>
      <c r="E17" s="6">
        <v>39000</v>
      </c>
      <c r="F17" s="6">
        <f t="shared" si="0"/>
        <v>3900</v>
      </c>
      <c r="G17" s="6">
        <f t="shared" si="1"/>
        <v>15600</v>
      </c>
      <c r="H17" s="6">
        <f t="shared" si="2"/>
        <v>58500</v>
      </c>
      <c r="I17" s="6">
        <v>8</v>
      </c>
    </row>
    <row r="18" spans="1:9">
      <c r="A18" s="5" t="s">
        <v>14</v>
      </c>
      <c r="B18" s="5">
        <v>47</v>
      </c>
      <c r="C18" s="5" t="s">
        <v>141</v>
      </c>
      <c r="D18" s="5" t="s">
        <v>145</v>
      </c>
      <c r="E18" s="6">
        <v>95000</v>
      </c>
      <c r="F18" s="6">
        <f t="shared" si="0"/>
        <v>9500</v>
      </c>
      <c r="G18" s="6">
        <f t="shared" si="1"/>
        <v>38000</v>
      </c>
      <c r="H18" s="6">
        <f t="shared" si="2"/>
        <v>142500</v>
      </c>
      <c r="I18" s="6">
        <v>10</v>
      </c>
    </row>
    <row r="19" spans="1:9">
      <c r="A19" s="5" t="s">
        <v>15</v>
      </c>
      <c r="B19" s="5">
        <v>35</v>
      </c>
      <c r="C19" s="5" t="s">
        <v>141</v>
      </c>
      <c r="D19" s="5" t="s">
        <v>146</v>
      </c>
      <c r="E19" s="6">
        <v>27690</v>
      </c>
      <c r="F19" s="6">
        <f t="shared" si="0"/>
        <v>2769</v>
      </c>
      <c r="G19" s="6">
        <f t="shared" si="1"/>
        <v>11076</v>
      </c>
      <c r="H19" s="6">
        <f t="shared" si="2"/>
        <v>41535</v>
      </c>
      <c r="I19" s="6">
        <v>12</v>
      </c>
    </row>
    <row r="20" spans="1:9">
      <c r="A20" s="5" t="s">
        <v>16</v>
      </c>
      <c r="B20" s="5">
        <v>31</v>
      </c>
      <c r="C20" s="5" t="s">
        <v>141</v>
      </c>
      <c r="D20" s="5" t="s">
        <v>146</v>
      </c>
      <c r="E20" s="6">
        <v>42000</v>
      </c>
      <c r="F20" s="6">
        <f t="shared" si="0"/>
        <v>4200</v>
      </c>
      <c r="G20" s="6">
        <f t="shared" si="1"/>
        <v>16800</v>
      </c>
      <c r="H20" s="6">
        <f t="shared" si="2"/>
        <v>63000</v>
      </c>
      <c r="I20" s="6">
        <v>4</v>
      </c>
    </row>
    <row r="21" spans="1:9">
      <c r="A21" s="6" t="s">
        <v>6</v>
      </c>
      <c r="B21" s="5">
        <v>21</v>
      </c>
      <c r="C21" s="6" t="s">
        <v>137</v>
      </c>
      <c r="D21" s="6" t="s">
        <v>144</v>
      </c>
      <c r="E21" s="6">
        <v>45789</v>
      </c>
      <c r="F21" s="6">
        <f t="shared" si="0"/>
        <v>4578.9000000000005</v>
      </c>
      <c r="G21" s="6">
        <f t="shared" si="1"/>
        <v>18315.600000000002</v>
      </c>
      <c r="H21" s="6">
        <f t="shared" si="2"/>
        <v>68683.5</v>
      </c>
      <c r="I21" s="6">
        <v>5</v>
      </c>
    </row>
    <row r="22" spans="1:9">
      <c r="A22" s="6" t="s">
        <v>7</v>
      </c>
      <c r="B22" s="5">
        <v>49</v>
      </c>
      <c r="C22" s="6" t="s">
        <v>137</v>
      </c>
      <c r="D22" s="6" t="s">
        <v>145</v>
      </c>
      <c r="E22" s="6">
        <v>41245</v>
      </c>
      <c r="F22" s="6">
        <f t="shared" si="0"/>
        <v>4124.5</v>
      </c>
      <c r="G22" s="6">
        <f t="shared" si="1"/>
        <v>16498</v>
      </c>
      <c r="H22" s="6">
        <f t="shared" si="2"/>
        <v>61867.5</v>
      </c>
      <c r="I22" s="6">
        <v>7</v>
      </c>
    </row>
    <row r="23" spans="1:9">
      <c r="A23" s="5" t="s">
        <v>13</v>
      </c>
      <c r="B23" s="5">
        <v>49</v>
      </c>
      <c r="C23" s="5" t="s">
        <v>137</v>
      </c>
      <c r="D23" s="5" t="s">
        <v>144</v>
      </c>
      <c r="E23" s="6">
        <v>89687</v>
      </c>
      <c r="F23" s="6">
        <f t="shared" si="0"/>
        <v>8968.7000000000007</v>
      </c>
      <c r="G23" s="6">
        <f t="shared" si="1"/>
        <v>35874.800000000003</v>
      </c>
      <c r="H23" s="6">
        <f t="shared" si="2"/>
        <v>134530.5</v>
      </c>
      <c r="I23" s="6">
        <v>3</v>
      </c>
    </row>
    <row r="24" spans="1:9">
      <c r="A24" s="5" t="s">
        <v>17</v>
      </c>
      <c r="B24" s="5">
        <v>25</v>
      </c>
      <c r="C24" s="5" t="s">
        <v>137</v>
      </c>
      <c r="D24" s="5" t="s">
        <v>146</v>
      </c>
      <c r="E24" s="6">
        <v>24000</v>
      </c>
      <c r="F24" s="6">
        <f t="shared" si="0"/>
        <v>2400</v>
      </c>
      <c r="G24" s="6">
        <f t="shared" si="1"/>
        <v>9600</v>
      </c>
      <c r="H24" s="6">
        <f t="shared" si="2"/>
        <v>36000</v>
      </c>
      <c r="I24" s="6">
        <v>12</v>
      </c>
    </row>
    <row r="25" spans="1:9">
      <c r="A25" s="5" t="s">
        <v>18</v>
      </c>
      <c r="B25" s="5">
        <v>36</v>
      </c>
      <c r="C25" s="5" t="s">
        <v>137</v>
      </c>
      <c r="D25" s="5" t="s">
        <v>146</v>
      </c>
      <c r="E25" s="6">
        <v>39500</v>
      </c>
      <c r="F25" s="6">
        <f t="shared" si="0"/>
        <v>3950</v>
      </c>
      <c r="G25" s="6">
        <f t="shared" si="1"/>
        <v>15800</v>
      </c>
      <c r="H25" s="6">
        <f t="shared" si="2"/>
        <v>59250</v>
      </c>
      <c r="I25" s="6">
        <v>2</v>
      </c>
    </row>
    <row r="26" spans="1:9">
      <c r="A26" s="5" t="s">
        <v>19</v>
      </c>
      <c r="B26" s="5">
        <v>32</v>
      </c>
      <c r="C26" s="5" t="s">
        <v>137</v>
      </c>
      <c r="D26" s="5" t="s">
        <v>146</v>
      </c>
      <c r="E26" s="6">
        <v>48000</v>
      </c>
      <c r="F26" s="6">
        <f t="shared" si="0"/>
        <v>4800</v>
      </c>
      <c r="G26" s="6">
        <f t="shared" si="1"/>
        <v>19200</v>
      </c>
      <c r="H26" s="6">
        <f t="shared" si="2"/>
        <v>72000</v>
      </c>
      <c r="I26" s="6">
        <v>2</v>
      </c>
    </row>
    <row r="28" spans="1:9">
      <c r="B28" s="25"/>
    </row>
    <row r="29" spans="1:9">
      <c r="A29" s="28" t="s">
        <v>148</v>
      </c>
      <c r="B29" s="25"/>
    </row>
    <row r="30" spans="1:9">
      <c r="B30" s="25"/>
    </row>
    <row r="31" spans="1:9">
      <c r="A31">
        <v>1</v>
      </c>
      <c r="B31" t="s">
        <v>1545</v>
      </c>
    </row>
    <row r="32" spans="1:9">
      <c r="A32">
        <v>2</v>
      </c>
      <c r="B32" t="s">
        <v>155</v>
      </c>
    </row>
    <row r="33" spans="1:2">
      <c r="A33">
        <v>3</v>
      </c>
      <c r="B33" t="s">
        <v>152</v>
      </c>
    </row>
    <row r="34" spans="1:2">
      <c r="A34">
        <v>4</v>
      </c>
      <c r="B34" t="s">
        <v>1546</v>
      </c>
    </row>
    <row r="35" spans="1:2">
      <c r="A35">
        <v>5</v>
      </c>
      <c r="B35" t="s">
        <v>1547</v>
      </c>
    </row>
    <row r="36" spans="1:2">
      <c r="A36">
        <v>6</v>
      </c>
      <c r="B36" t="s">
        <v>157</v>
      </c>
    </row>
    <row r="37" spans="1:2">
      <c r="A37">
        <v>7</v>
      </c>
      <c r="B37" t="s">
        <v>154</v>
      </c>
    </row>
    <row r="38" spans="1:2">
      <c r="A38">
        <v>8</v>
      </c>
      <c r="B38" t="s">
        <v>153</v>
      </c>
    </row>
    <row r="39" spans="1:2">
      <c r="A39">
        <v>9</v>
      </c>
      <c r="B39" t="s">
        <v>156</v>
      </c>
    </row>
    <row r="40" spans="1:2">
      <c r="A40">
        <v>10</v>
      </c>
      <c r="B40" t="s">
        <v>158</v>
      </c>
    </row>
  </sheetData>
  <mergeCells count="1">
    <mergeCell ref="A1:K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filterMode="1"/>
  <dimension ref="A1:M120"/>
  <sheetViews>
    <sheetView tabSelected="1" zoomScale="130" zoomScaleNormal="130" workbookViewId="0">
      <selection activeCell="B105" sqref="B105"/>
    </sheetView>
  </sheetViews>
  <sheetFormatPr defaultColWidth="9.28515625" defaultRowHeight="11.25"/>
  <cols>
    <col min="1" max="1" width="9.28515625" style="34"/>
    <col min="2" max="2" width="19.42578125" style="34" customWidth="1"/>
    <col min="3" max="3" width="12" style="34" bestFit="1" customWidth="1"/>
    <col min="4" max="4" width="8.7109375" style="34" bestFit="1" customWidth="1"/>
    <col min="5" max="5" width="7.7109375" style="34" bestFit="1" customWidth="1"/>
    <col min="6" max="9" width="8.28515625" style="34" bestFit="1" customWidth="1"/>
    <col min="10" max="10" width="9.7109375" style="34" bestFit="1" customWidth="1"/>
    <col min="11" max="11" width="15.5703125" style="34" bestFit="1" customWidth="1"/>
    <col min="12" max="12" width="8.42578125" style="34" bestFit="1" customWidth="1"/>
    <col min="13" max="13" width="5" style="34" bestFit="1" customWidth="1"/>
    <col min="14" max="16384" width="9.28515625" style="35"/>
  </cols>
  <sheetData>
    <row r="1" spans="1:13" ht="14.25">
      <c r="A1" s="425" t="s">
        <v>318</v>
      </c>
      <c r="B1" s="425"/>
      <c r="C1" s="425"/>
    </row>
    <row r="2" spans="1:13">
      <c r="A2" s="36" t="s">
        <v>29</v>
      </c>
      <c r="H2" s="37" t="s">
        <v>319</v>
      </c>
    </row>
    <row r="3" spans="1:13" ht="12" thickBot="1">
      <c r="A3" s="36"/>
      <c r="H3" s="37"/>
    </row>
    <row r="4" spans="1:13">
      <c r="A4" s="38"/>
      <c r="B4" s="426" t="s">
        <v>320</v>
      </c>
      <c r="C4" s="426"/>
      <c r="D4" s="39"/>
      <c r="E4" s="39"/>
      <c r="F4" s="40"/>
      <c r="H4" s="41" t="s">
        <v>321</v>
      </c>
      <c r="I4" s="42" t="s">
        <v>322</v>
      </c>
      <c r="J4" s="42" t="s">
        <v>323</v>
      </c>
      <c r="K4" s="42" t="s">
        <v>324</v>
      </c>
      <c r="L4" s="43" t="s">
        <v>325</v>
      </c>
      <c r="M4" s="44"/>
    </row>
    <row r="5" spans="1:13" hidden="1">
      <c r="A5" s="45"/>
      <c r="B5" s="46"/>
      <c r="C5" s="46"/>
      <c r="D5" s="46"/>
      <c r="E5" s="46"/>
      <c r="F5" s="47"/>
      <c r="H5" s="48">
        <v>14</v>
      </c>
      <c r="I5" s="49" t="s">
        <v>361</v>
      </c>
      <c r="J5" s="49" t="s">
        <v>140</v>
      </c>
      <c r="K5" s="49" t="s">
        <v>337</v>
      </c>
      <c r="L5" s="50">
        <v>2500</v>
      </c>
      <c r="M5" s="44"/>
    </row>
    <row r="6" spans="1:13" hidden="1">
      <c r="A6" s="45" t="s">
        <v>328</v>
      </c>
      <c r="B6" s="46" t="s">
        <v>329</v>
      </c>
      <c r="C6" s="46" t="s">
        <v>330</v>
      </c>
      <c r="D6" s="46" t="s">
        <v>331</v>
      </c>
      <c r="E6" s="46" t="s">
        <v>332</v>
      </c>
      <c r="F6" s="47" t="s">
        <v>333</v>
      </c>
      <c r="H6" s="48">
        <v>8</v>
      </c>
      <c r="I6" s="49" t="s">
        <v>350</v>
      </c>
      <c r="J6" s="49" t="s">
        <v>140</v>
      </c>
      <c r="K6" s="49" t="s">
        <v>337</v>
      </c>
      <c r="L6" s="50">
        <v>3200</v>
      </c>
      <c r="M6" s="44"/>
    </row>
    <row r="7" spans="1:13" hidden="1">
      <c r="A7" s="51">
        <v>36892</v>
      </c>
      <c r="B7" s="46" t="s">
        <v>332</v>
      </c>
      <c r="C7" s="46" t="s">
        <v>335</v>
      </c>
      <c r="D7" s="46"/>
      <c r="E7" s="46">
        <v>3000</v>
      </c>
      <c r="F7" s="47">
        <f t="shared" ref="F7:F70" si="0">E7-D7</f>
        <v>3000</v>
      </c>
      <c r="H7" s="48">
        <v>3</v>
      </c>
      <c r="I7" s="49" t="s">
        <v>336</v>
      </c>
      <c r="J7" s="49" t="s">
        <v>140</v>
      </c>
      <c r="K7" s="49" t="s">
        <v>337</v>
      </c>
      <c r="L7" s="50">
        <v>4000</v>
      </c>
      <c r="M7" s="44"/>
    </row>
    <row r="8" spans="1:13" hidden="1">
      <c r="A8" s="51">
        <v>36894</v>
      </c>
      <c r="B8" s="46" t="s">
        <v>338</v>
      </c>
      <c r="C8" s="46" t="s">
        <v>335</v>
      </c>
      <c r="D8" s="46">
        <v>1200</v>
      </c>
      <c r="E8" s="46"/>
      <c r="F8" s="47">
        <f t="shared" si="0"/>
        <v>-1200</v>
      </c>
      <c r="H8" s="48">
        <v>22</v>
      </c>
      <c r="I8" s="49" t="s">
        <v>371</v>
      </c>
      <c r="J8" s="49" t="s">
        <v>140</v>
      </c>
      <c r="K8" s="49" t="s">
        <v>337</v>
      </c>
      <c r="L8" s="50">
        <v>4100</v>
      </c>
      <c r="M8" s="44"/>
    </row>
    <row r="9" spans="1:13" hidden="1">
      <c r="A9" s="51">
        <v>36896</v>
      </c>
      <c r="B9" s="46" t="s">
        <v>341</v>
      </c>
      <c r="C9" s="46" t="s">
        <v>335</v>
      </c>
      <c r="D9" s="46">
        <v>500</v>
      </c>
      <c r="E9" s="46"/>
      <c r="F9" s="47">
        <f t="shared" si="0"/>
        <v>-500</v>
      </c>
      <c r="H9" s="48">
        <v>25</v>
      </c>
      <c r="I9" s="49" t="s">
        <v>374</v>
      </c>
      <c r="J9" s="49" t="s">
        <v>140</v>
      </c>
      <c r="K9" s="49" t="s">
        <v>337</v>
      </c>
      <c r="L9" s="50">
        <v>4700</v>
      </c>
      <c r="M9" s="44"/>
    </row>
    <row r="10" spans="1:13" hidden="1">
      <c r="A10" s="51">
        <v>36898</v>
      </c>
      <c r="B10" s="46" t="s">
        <v>344</v>
      </c>
      <c r="C10" s="46" t="s">
        <v>335</v>
      </c>
      <c r="D10" s="46">
        <v>98.5</v>
      </c>
      <c r="E10" s="46"/>
      <c r="F10" s="47">
        <f t="shared" si="0"/>
        <v>-98.5</v>
      </c>
      <c r="H10" s="48">
        <v>27</v>
      </c>
      <c r="I10" s="49" t="s">
        <v>376</v>
      </c>
      <c r="J10" s="49" t="s">
        <v>140</v>
      </c>
      <c r="K10" s="49" t="s">
        <v>337</v>
      </c>
      <c r="L10" s="50">
        <v>5100</v>
      </c>
      <c r="M10" s="44"/>
    </row>
    <row r="11" spans="1:13" hidden="1">
      <c r="A11" s="51">
        <v>36900</v>
      </c>
      <c r="B11" s="46" t="s">
        <v>346</v>
      </c>
      <c r="C11" s="46" t="s">
        <v>347</v>
      </c>
      <c r="D11" s="46">
        <v>125</v>
      </c>
      <c r="E11" s="46"/>
      <c r="F11" s="47">
        <f t="shared" si="0"/>
        <v>-125</v>
      </c>
      <c r="H11" s="48">
        <v>31</v>
      </c>
      <c r="I11" s="49" t="s">
        <v>380</v>
      </c>
      <c r="J11" s="49" t="s">
        <v>140</v>
      </c>
      <c r="K11" s="49" t="s">
        <v>337</v>
      </c>
      <c r="L11" s="50">
        <v>5900</v>
      </c>
      <c r="M11" s="44"/>
    </row>
    <row r="12" spans="1:13" hidden="1">
      <c r="A12" s="51">
        <v>36902</v>
      </c>
      <c r="B12" s="46" t="s">
        <v>349</v>
      </c>
      <c r="C12" s="46" t="s">
        <v>347</v>
      </c>
      <c r="D12" s="46">
        <v>100</v>
      </c>
      <c r="E12" s="46"/>
      <c r="F12" s="47">
        <f t="shared" si="0"/>
        <v>-100</v>
      </c>
      <c r="H12" s="48">
        <v>11</v>
      </c>
      <c r="I12" s="49" t="s">
        <v>356</v>
      </c>
      <c r="J12" s="49" t="s">
        <v>140</v>
      </c>
      <c r="K12" s="49" t="s">
        <v>337</v>
      </c>
      <c r="L12" s="50">
        <v>6500</v>
      </c>
      <c r="M12" s="44"/>
    </row>
    <row r="13" spans="1:13" hidden="1">
      <c r="A13" s="51">
        <v>36904</v>
      </c>
      <c r="B13" s="46" t="s">
        <v>341</v>
      </c>
      <c r="C13" s="46" t="s">
        <v>351</v>
      </c>
      <c r="D13" s="46">
        <v>18.37</v>
      </c>
      <c r="E13" s="46"/>
      <c r="F13" s="47">
        <f t="shared" si="0"/>
        <v>-18.37</v>
      </c>
      <c r="H13" s="48">
        <v>39</v>
      </c>
      <c r="I13" s="49" t="s">
        <v>388</v>
      </c>
      <c r="J13" s="49" t="s">
        <v>140</v>
      </c>
      <c r="K13" s="49" t="s">
        <v>337</v>
      </c>
      <c r="L13" s="50">
        <v>7500</v>
      </c>
      <c r="M13" s="44"/>
    </row>
    <row r="14" spans="1:13">
      <c r="A14" s="51">
        <v>36906</v>
      </c>
      <c r="B14" s="46" t="s">
        <v>353</v>
      </c>
      <c r="C14" s="46" t="s">
        <v>351</v>
      </c>
      <c r="D14" s="46">
        <v>55</v>
      </c>
      <c r="E14" s="46"/>
      <c r="F14" s="47">
        <f t="shared" si="0"/>
        <v>-55</v>
      </c>
      <c r="H14" s="48">
        <v>13</v>
      </c>
      <c r="I14" s="49" t="s">
        <v>360</v>
      </c>
      <c r="J14" s="49" t="s">
        <v>340</v>
      </c>
      <c r="K14" s="49" t="s">
        <v>343</v>
      </c>
      <c r="L14" s="50">
        <v>2300</v>
      </c>
      <c r="M14" s="44"/>
    </row>
    <row r="15" spans="1:13">
      <c r="A15" s="51">
        <v>36908</v>
      </c>
      <c r="B15" s="46" t="s">
        <v>355</v>
      </c>
      <c r="C15" s="46" t="s">
        <v>351</v>
      </c>
      <c r="D15" s="46">
        <v>329</v>
      </c>
      <c r="E15" s="46"/>
      <c r="F15" s="47">
        <f t="shared" si="0"/>
        <v>-329</v>
      </c>
      <c r="H15" s="48">
        <v>17</v>
      </c>
      <c r="I15" s="49" t="s">
        <v>366</v>
      </c>
      <c r="J15" s="49" t="s">
        <v>340</v>
      </c>
      <c r="K15" s="49" t="s">
        <v>343</v>
      </c>
      <c r="L15" s="50">
        <v>3100</v>
      </c>
      <c r="M15" s="44"/>
    </row>
    <row r="16" spans="1:13" hidden="1">
      <c r="A16" s="51">
        <v>36910</v>
      </c>
      <c r="B16" s="46" t="s">
        <v>357</v>
      </c>
      <c r="C16" s="46" t="s">
        <v>351</v>
      </c>
      <c r="D16" s="46">
        <v>98</v>
      </c>
      <c r="E16" s="46"/>
      <c r="F16" s="47">
        <f t="shared" si="0"/>
        <v>-98</v>
      </c>
      <c r="H16" s="48">
        <v>4</v>
      </c>
      <c r="I16" s="49" t="s">
        <v>339</v>
      </c>
      <c r="J16" s="49" t="s">
        <v>340</v>
      </c>
      <c r="K16" s="49" t="s">
        <v>144</v>
      </c>
      <c r="L16" s="50">
        <v>3500</v>
      </c>
      <c r="M16" s="44"/>
    </row>
    <row r="17" spans="1:13">
      <c r="A17" s="51">
        <v>36912</v>
      </c>
      <c r="B17" s="46" t="s">
        <v>359</v>
      </c>
      <c r="C17" s="46" t="s">
        <v>351</v>
      </c>
      <c r="D17" s="46">
        <v>50</v>
      </c>
      <c r="E17" s="46"/>
      <c r="F17" s="47">
        <f t="shared" si="0"/>
        <v>-50</v>
      </c>
      <c r="H17" s="48">
        <v>21</v>
      </c>
      <c r="I17" s="49" t="s">
        <v>370</v>
      </c>
      <c r="J17" s="49" t="s">
        <v>340</v>
      </c>
      <c r="K17" s="49" t="s">
        <v>343</v>
      </c>
      <c r="L17" s="50">
        <v>3900</v>
      </c>
      <c r="M17" s="44"/>
    </row>
    <row r="18" spans="1:13">
      <c r="A18" s="51">
        <v>36914</v>
      </c>
      <c r="B18" s="46" t="s">
        <v>344</v>
      </c>
      <c r="C18" s="46" t="s">
        <v>351</v>
      </c>
      <c r="D18" s="46">
        <v>88</v>
      </c>
      <c r="E18" s="46"/>
      <c r="F18" s="47">
        <f t="shared" si="0"/>
        <v>-88</v>
      </c>
      <c r="H18" s="48">
        <v>24</v>
      </c>
      <c r="I18" s="49" t="s">
        <v>373</v>
      </c>
      <c r="J18" s="49" t="s">
        <v>340</v>
      </c>
      <c r="K18" s="49" t="s">
        <v>343</v>
      </c>
      <c r="L18" s="50">
        <v>4500</v>
      </c>
      <c r="M18" s="44"/>
    </row>
    <row r="19" spans="1:13">
      <c r="A19" s="51">
        <v>36916</v>
      </c>
      <c r="B19" s="46" t="s">
        <v>362</v>
      </c>
      <c r="C19" s="46" t="s">
        <v>351</v>
      </c>
      <c r="D19" s="46">
        <v>125</v>
      </c>
      <c r="E19" s="46"/>
      <c r="F19" s="47">
        <f t="shared" si="0"/>
        <v>-125</v>
      </c>
      <c r="H19" s="48">
        <v>30</v>
      </c>
      <c r="I19" s="49" t="s">
        <v>379</v>
      </c>
      <c r="J19" s="49" t="s">
        <v>340</v>
      </c>
      <c r="K19" s="49" t="s">
        <v>343</v>
      </c>
      <c r="L19" s="50">
        <v>5700</v>
      </c>
      <c r="M19" s="44"/>
    </row>
    <row r="20" spans="1:13">
      <c r="A20" s="51">
        <v>36918</v>
      </c>
      <c r="B20" s="46" t="s">
        <v>364</v>
      </c>
      <c r="C20" s="46" t="s">
        <v>335</v>
      </c>
      <c r="D20" s="46">
        <v>167</v>
      </c>
      <c r="E20" s="46"/>
      <c r="F20" s="47">
        <f t="shared" si="0"/>
        <v>-167</v>
      </c>
      <c r="H20" s="48">
        <v>33</v>
      </c>
      <c r="I20" s="49" t="s">
        <v>382</v>
      </c>
      <c r="J20" s="49" t="s">
        <v>340</v>
      </c>
      <c r="K20" s="49" t="s">
        <v>343</v>
      </c>
      <c r="L20" s="50">
        <v>6300</v>
      </c>
      <c r="M20" s="44"/>
    </row>
    <row r="21" spans="1:13">
      <c r="A21" s="51">
        <v>36923</v>
      </c>
      <c r="B21" s="46" t="s">
        <v>332</v>
      </c>
      <c r="C21" s="46" t="s">
        <v>335</v>
      </c>
      <c r="D21" s="46"/>
      <c r="E21" s="46">
        <v>3000</v>
      </c>
      <c r="F21" s="47">
        <f t="shared" si="0"/>
        <v>3000</v>
      </c>
      <c r="H21" s="48">
        <v>5</v>
      </c>
      <c r="I21" s="49" t="s">
        <v>342</v>
      </c>
      <c r="J21" s="49" t="s">
        <v>340</v>
      </c>
      <c r="K21" s="49" t="s">
        <v>343</v>
      </c>
      <c r="L21" s="50">
        <v>6500</v>
      </c>
      <c r="M21" s="44"/>
    </row>
    <row r="22" spans="1:13">
      <c r="A22" s="51">
        <v>36925</v>
      </c>
      <c r="B22" s="46" t="s">
        <v>338</v>
      </c>
      <c r="C22" s="46" t="s">
        <v>335</v>
      </c>
      <c r="D22" s="46">
        <v>1200</v>
      </c>
      <c r="E22" s="46"/>
      <c r="F22" s="47">
        <f t="shared" si="0"/>
        <v>-1200</v>
      </c>
      <c r="H22" s="48">
        <v>37</v>
      </c>
      <c r="I22" s="49" t="s">
        <v>386</v>
      </c>
      <c r="J22" s="49" t="s">
        <v>340</v>
      </c>
      <c r="K22" s="49" t="s">
        <v>343</v>
      </c>
      <c r="L22" s="50">
        <v>7100</v>
      </c>
      <c r="M22" s="44"/>
    </row>
    <row r="23" spans="1:13" hidden="1">
      <c r="A23" s="51">
        <v>36927</v>
      </c>
      <c r="B23" s="46" t="s">
        <v>341</v>
      </c>
      <c r="C23" s="46" t="s">
        <v>335</v>
      </c>
      <c r="D23" s="46">
        <v>500</v>
      </c>
      <c r="E23" s="46"/>
      <c r="F23" s="47">
        <f t="shared" si="0"/>
        <v>-500</v>
      </c>
      <c r="H23" s="48">
        <v>9</v>
      </c>
      <c r="I23" s="49" t="s">
        <v>352</v>
      </c>
      <c r="J23" s="49" t="s">
        <v>327</v>
      </c>
      <c r="K23" s="49" t="s">
        <v>144</v>
      </c>
      <c r="L23" s="50">
        <v>2500</v>
      </c>
      <c r="M23" s="44"/>
    </row>
    <row r="24" spans="1:13" hidden="1">
      <c r="A24" s="51">
        <v>36929</v>
      </c>
      <c r="B24" s="46" t="s">
        <v>344</v>
      </c>
      <c r="C24" s="46" t="s">
        <v>335</v>
      </c>
      <c r="D24" s="46">
        <v>110</v>
      </c>
      <c r="E24" s="46"/>
      <c r="F24" s="47">
        <f t="shared" si="0"/>
        <v>-110</v>
      </c>
      <c r="H24" s="48">
        <v>16</v>
      </c>
      <c r="I24" s="49" t="s">
        <v>365</v>
      </c>
      <c r="J24" s="49" t="s">
        <v>327</v>
      </c>
      <c r="K24" s="49" t="s">
        <v>146</v>
      </c>
      <c r="L24" s="50">
        <v>2900</v>
      </c>
      <c r="M24" s="44"/>
    </row>
    <row r="25" spans="1:13" hidden="1">
      <c r="A25" s="51">
        <v>36931</v>
      </c>
      <c r="B25" s="46" t="s">
        <v>346</v>
      </c>
      <c r="C25" s="46" t="s">
        <v>335</v>
      </c>
      <c r="D25" s="46">
        <v>100</v>
      </c>
      <c r="E25" s="46"/>
      <c r="F25" s="47">
        <f t="shared" si="0"/>
        <v>-100</v>
      </c>
      <c r="H25" s="48">
        <v>19</v>
      </c>
      <c r="I25" s="49" t="s">
        <v>368</v>
      </c>
      <c r="J25" s="49" t="s">
        <v>327</v>
      </c>
      <c r="K25" s="49" t="s">
        <v>144</v>
      </c>
      <c r="L25" s="50">
        <v>3500</v>
      </c>
      <c r="M25" s="44"/>
    </row>
    <row r="26" spans="1:13" hidden="1">
      <c r="A26" s="51">
        <v>36933</v>
      </c>
      <c r="B26" s="46" t="s">
        <v>349</v>
      </c>
      <c r="C26" s="46" t="s">
        <v>347</v>
      </c>
      <c r="D26" s="46">
        <v>80</v>
      </c>
      <c r="E26" s="46"/>
      <c r="F26" s="47">
        <f t="shared" si="0"/>
        <v>-80</v>
      </c>
      <c r="H26" s="48">
        <v>7</v>
      </c>
      <c r="I26" s="49" t="s">
        <v>348</v>
      </c>
      <c r="J26" s="49" t="s">
        <v>327</v>
      </c>
      <c r="K26" s="49" t="s">
        <v>146</v>
      </c>
      <c r="L26" s="50">
        <v>4000</v>
      </c>
      <c r="M26" s="44"/>
    </row>
    <row r="27" spans="1:13" hidden="1">
      <c r="A27" s="51">
        <v>36935</v>
      </c>
      <c r="B27" s="46" t="s">
        <v>341</v>
      </c>
      <c r="C27" s="46" t="s">
        <v>351</v>
      </c>
      <c r="D27" s="46">
        <v>20</v>
      </c>
      <c r="E27" s="46"/>
      <c r="F27" s="47">
        <f t="shared" si="0"/>
        <v>-20</v>
      </c>
      <c r="H27" s="48">
        <v>29</v>
      </c>
      <c r="I27" s="49" t="s">
        <v>378</v>
      </c>
      <c r="J27" s="49" t="s">
        <v>327</v>
      </c>
      <c r="K27" s="49" t="s">
        <v>144</v>
      </c>
      <c r="L27" s="50">
        <v>5500</v>
      </c>
      <c r="M27" s="44"/>
    </row>
    <row r="28" spans="1:13" hidden="1">
      <c r="A28" s="51">
        <v>36937</v>
      </c>
      <c r="B28" s="46" t="s">
        <v>353</v>
      </c>
      <c r="C28" s="46" t="s">
        <v>351</v>
      </c>
      <c r="D28" s="46">
        <v>25</v>
      </c>
      <c r="E28" s="46"/>
      <c r="F28" s="47">
        <f t="shared" si="0"/>
        <v>-25</v>
      </c>
      <c r="H28" s="48">
        <v>34</v>
      </c>
      <c r="I28" s="49" t="s">
        <v>383</v>
      </c>
      <c r="J28" s="49" t="s">
        <v>327</v>
      </c>
      <c r="K28" s="49" t="s">
        <v>144</v>
      </c>
      <c r="L28" s="50">
        <v>6500</v>
      </c>
      <c r="M28" s="44"/>
    </row>
    <row r="29" spans="1:13" hidden="1">
      <c r="A29" s="51">
        <v>36939</v>
      </c>
      <c r="B29" s="46" t="s">
        <v>355</v>
      </c>
      <c r="C29" s="46" t="s">
        <v>351</v>
      </c>
      <c r="D29" s="46">
        <v>55</v>
      </c>
      <c r="E29" s="46"/>
      <c r="F29" s="47">
        <f t="shared" si="0"/>
        <v>-55</v>
      </c>
      <c r="H29" s="48">
        <v>36</v>
      </c>
      <c r="I29" s="49" t="s">
        <v>385</v>
      </c>
      <c r="J29" s="49" t="s">
        <v>327</v>
      </c>
      <c r="K29" s="49" t="s">
        <v>144</v>
      </c>
      <c r="L29" s="50">
        <v>6900</v>
      </c>
      <c r="M29" s="44"/>
    </row>
    <row r="30" spans="1:13" hidden="1">
      <c r="A30" s="51">
        <v>36941</v>
      </c>
      <c r="B30" s="46" t="s">
        <v>357</v>
      </c>
      <c r="C30" s="46" t="s">
        <v>351</v>
      </c>
      <c r="D30" s="46">
        <v>40</v>
      </c>
      <c r="E30" s="46"/>
      <c r="F30" s="47">
        <f t="shared" si="0"/>
        <v>-40</v>
      </c>
      <c r="H30" s="48">
        <v>40</v>
      </c>
      <c r="I30" s="49" t="s">
        <v>389</v>
      </c>
      <c r="J30" s="49" t="s">
        <v>327</v>
      </c>
      <c r="K30" s="49" t="s">
        <v>144</v>
      </c>
      <c r="L30" s="50">
        <v>7700</v>
      </c>
      <c r="M30" s="44"/>
    </row>
    <row r="31" spans="1:13" hidden="1">
      <c r="A31" s="51">
        <v>36943</v>
      </c>
      <c r="B31" s="46" t="s">
        <v>359</v>
      </c>
      <c r="C31" s="46" t="s">
        <v>351</v>
      </c>
      <c r="D31" s="46">
        <v>25</v>
      </c>
      <c r="E31" s="46"/>
      <c r="F31" s="47">
        <f t="shared" si="0"/>
        <v>-25</v>
      </c>
      <c r="H31" s="48">
        <v>1</v>
      </c>
      <c r="I31" s="49" t="s">
        <v>326</v>
      </c>
      <c r="J31" s="49" t="s">
        <v>327</v>
      </c>
      <c r="K31" s="49" t="s">
        <v>144</v>
      </c>
      <c r="L31" s="50">
        <v>8000</v>
      </c>
      <c r="M31" s="44"/>
    </row>
    <row r="32" spans="1:13" hidden="1">
      <c r="A32" s="51">
        <v>36945</v>
      </c>
      <c r="B32" s="46" t="s">
        <v>344</v>
      </c>
      <c r="C32" s="46" t="s">
        <v>351</v>
      </c>
      <c r="D32" s="46">
        <v>70</v>
      </c>
      <c r="E32" s="46"/>
      <c r="F32" s="47">
        <f t="shared" si="0"/>
        <v>-70</v>
      </c>
      <c r="H32" s="48">
        <v>12</v>
      </c>
      <c r="I32" s="49" t="s">
        <v>358</v>
      </c>
      <c r="J32" s="49" t="s">
        <v>137</v>
      </c>
      <c r="K32" s="49" t="s">
        <v>144</v>
      </c>
      <c r="L32" s="50">
        <v>2100</v>
      </c>
      <c r="M32" s="44"/>
    </row>
    <row r="33" spans="1:13" hidden="1">
      <c r="A33" s="51">
        <v>36947</v>
      </c>
      <c r="B33" s="46" t="s">
        <v>362</v>
      </c>
      <c r="C33" s="46" t="s">
        <v>351</v>
      </c>
      <c r="D33" s="46">
        <v>250</v>
      </c>
      <c r="E33" s="46"/>
      <c r="F33" s="47">
        <f t="shared" si="0"/>
        <v>-250</v>
      </c>
      <c r="H33" s="48">
        <v>15</v>
      </c>
      <c r="I33" s="49" t="s">
        <v>363</v>
      </c>
      <c r="J33" s="49" t="s">
        <v>137</v>
      </c>
      <c r="K33" s="49" t="s">
        <v>144</v>
      </c>
      <c r="L33" s="50">
        <v>2700</v>
      </c>
      <c r="M33" s="44"/>
    </row>
    <row r="34" spans="1:13" hidden="1">
      <c r="A34" s="51">
        <v>36949</v>
      </c>
      <c r="B34" s="46" t="s">
        <v>364</v>
      </c>
      <c r="C34" s="46" t="s">
        <v>335</v>
      </c>
      <c r="D34" s="46">
        <v>167</v>
      </c>
      <c r="E34" s="46"/>
      <c r="F34" s="47">
        <f t="shared" si="0"/>
        <v>-167</v>
      </c>
      <c r="H34" s="48">
        <v>18</v>
      </c>
      <c r="I34" s="49" t="s">
        <v>367</v>
      </c>
      <c r="J34" s="49" t="s">
        <v>137</v>
      </c>
      <c r="K34" s="49" t="s">
        <v>146</v>
      </c>
      <c r="L34" s="50">
        <v>3300</v>
      </c>
      <c r="M34" s="44"/>
    </row>
    <row r="35" spans="1:13" hidden="1">
      <c r="A35" s="51">
        <v>36951</v>
      </c>
      <c r="B35" s="46" t="s">
        <v>332</v>
      </c>
      <c r="C35" s="46" t="s">
        <v>335</v>
      </c>
      <c r="D35" s="46"/>
      <c r="E35" s="46">
        <v>3000</v>
      </c>
      <c r="F35" s="47">
        <f t="shared" si="0"/>
        <v>3000</v>
      </c>
      <c r="H35" s="48">
        <v>20</v>
      </c>
      <c r="I35" s="49" t="s">
        <v>369</v>
      </c>
      <c r="J35" s="49" t="s">
        <v>137</v>
      </c>
      <c r="K35" s="49" t="s">
        <v>146</v>
      </c>
      <c r="L35" s="50">
        <v>3700</v>
      </c>
      <c r="M35" s="44"/>
    </row>
    <row r="36" spans="1:13" hidden="1">
      <c r="A36" s="51">
        <v>36953</v>
      </c>
      <c r="B36" s="46" t="s">
        <v>338</v>
      </c>
      <c r="C36" s="46" t="s">
        <v>335</v>
      </c>
      <c r="D36" s="46">
        <v>1200</v>
      </c>
      <c r="E36" s="46"/>
      <c r="F36" s="47">
        <f t="shared" si="0"/>
        <v>-1200</v>
      </c>
      <c r="H36" s="48">
        <v>23</v>
      </c>
      <c r="I36" s="49" t="s">
        <v>372</v>
      </c>
      <c r="J36" s="49" t="s">
        <v>137</v>
      </c>
      <c r="K36" s="49" t="s">
        <v>146</v>
      </c>
      <c r="L36" s="50">
        <v>4300</v>
      </c>
      <c r="M36" s="44"/>
    </row>
    <row r="37" spans="1:13" hidden="1">
      <c r="A37" s="51">
        <v>36955</v>
      </c>
      <c r="B37" s="46" t="s">
        <v>341</v>
      </c>
      <c r="C37" s="46" t="s">
        <v>335</v>
      </c>
      <c r="D37" s="46">
        <v>500</v>
      </c>
      <c r="E37" s="46"/>
      <c r="F37" s="47">
        <f t="shared" si="0"/>
        <v>-500</v>
      </c>
      <c r="H37" s="48">
        <v>26</v>
      </c>
      <c r="I37" s="49" t="s">
        <v>375</v>
      </c>
      <c r="J37" s="49" t="s">
        <v>137</v>
      </c>
      <c r="K37" s="49" t="s">
        <v>144</v>
      </c>
      <c r="L37" s="50">
        <v>4900</v>
      </c>
      <c r="M37" s="44"/>
    </row>
    <row r="38" spans="1:13" hidden="1">
      <c r="A38" s="51">
        <v>36957</v>
      </c>
      <c r="B38" s="46" t="s">
        <v>344</v>
      </c>
      <c r="C38" s="46" t="s">
        <v>335</v>
      </c>
      <c r="D38" s="46">
        <v>90</v>
      </c>
      <c r="E38" s="46"/>
      <c r="F38" s="47">
        <f t="shared" si="0"/>
        <v>-90</v>
      </c>
      <c r="H38" s="48">
        <v>2</v>
      </c>
      <c r="I38" s="49" t="s">
        <v>334</v>
      </c>
      <c r="J38" s="49" t="s">
        <v>137</v>
      </c>
      <c r="K38" s="49" t="s">
        <v>146</v>
      </c>
      <c r="L38" s="50">
        <v>5000</v>
      </c>
      <c r="M38" s="44"/>
    </row>
    <row r="39" spans="1:13" hidden="1">
      <c r="A39" s="51">
        <v>36959</v>
      </c>
      <c r="B39" s="46" t="s">
        <v>346</v>
      </c>
      <c r="C39" s="46" t="s">
        <v>335</v>
      </c>
      <c r="D39" s="46">
        <v>150</v>
      </c>
      <c r="E39" s="46"/>
      <c r="F39" s="47">
        <f t="shared" si="0"/>
        <v>-150</v>
      </c>
      <c r="H39" s="48">
        <v>28</v>
      </c>
      <c r="I39" s="49" t="s">
        <v>377</v>
      </c>
      <c r="J39" s="49" t="s">
        <v>137</v>
      </c>
      <c r="K39" s="49" t="s">
        <v>146</v>
      </c>
      <c r="L39" s="50">
        <v>5300</v>
      </c>
      <c r="M39" s="44"/>
    </row>
    <row r="40" spans="1:13" hidden="1">
      <c r="A40" s="51">
        <v>36961</v>
      </c>
      <c r="B40" s="46" t="s">
        <v>349</v>
      </c>
      <c r="C40" s="46" t="s">
        <v>347</v>
      </c>
      <c r="D40" s="46">
        <v>120</v>
      </c>
      <c r="E40" s="46"/>
      <c r="F40" s="47">
        <f t="shared" si="0"/>
        <v>-120</v>
      </c>
      <c r="H40" s="48">
        <v>32</v>
      </c>
      <c r="I40" s="49" t="s">
        <v>381</v>
      </c>
      <c r="J40" s="49" t="s">
        <v>137</v>
      </c>
      <c r="K40" s="49" t="s">
        <v>144</v>
      </c>
      <c r="L40" s="50">
        <v>6100</v>
      </c>
      <c r="M40" s="44"/>
    </row>
    <row r="41" spans="1:13" hidden="1">
      <c r="A41" s="51">
        <v>36963</v>
      </c>
      <c r="B41" s="46" t="s">
        <v>341</v>
      </c>
      <c r="C41" s="46" t="s">
        <v>351</v>
      </c>
      <c r="D41" s="46">
        <v>22</v>
      </c>
      <c r="E41" s="46"/>
      <c r="F41" s="47">
        <f t="shared" si="0"/>
        <v>-22</v>
      </c>
      <c r="H41" s="48">
        <v>35</v>
      </c>
      <c r="I41" s="49" t="s">
        <v>384</v>
      </c>
      <c r="J41" s="49" t="s">
        <v>137</v>
      </c>
      <c r="K41" s="49" t="s">
        <v>146</v>
      </c>
      <c r="L41" s="50">
        <v>6700</v>
      </c>
      <c r="M41" s="44"/>
    </row>
    <row r="42" spans="1:13" hidden="1">
      <c r="A42" s="51">
        <v>36965</v>
      </c>
      <c r="B42" s="46" t="s">
        <v>353</v>
      </c>
      <c r="C42" s="46" t="s">
        <v>351</v>
      </c>
      <c r="D42" s="46">
        <v>300</v>
      </c>
      <c r="E42" s="46"/>
      <c r="F42" s="47">
        <f t="shared" si="0"/>
        <v>-300</v>
      </c>
      <c r="H42" s="48">
        <v>6</v>
      </c>
      <c r="I42" s="49" t="s">
        <v>345</v>
      </c>
      <c r="J42" s="49" t="s">
        <v>137</v>
      </c>
      <c r="K42" s="49" t="s">
        <v>144</v>
      </c>
      <c r="L42" s="50">
        <v>7000</v>
      </c>
      <c r="M42" s="44"/>
    </row>
    <row r="43" spans="1:13" hidden="1">
      <c r="A43" s="51">
        <v>36967</v>
      </c>
      <c r="B43" s="46" t="s">
        <v>355</v>
      </c>
      <c r="C43" s="46" t="s">
        <v>351</v>
      </c>
      <c r="D43" s="46">
        <v>39</v>
      </c>
      <c r="E43" s="46"/>
      <c r="F43" s="47">
        <f t="shared" si="0"/>
        <v>-39</v>
      </c>
      <c r="H43" s="48">
        <v>10</v>
      </c>
      <c r="I43" s="49" t="s">
        <v>354</v>
      </c>
      <c r="J43" s="49" t="s">
        <v>137</v>
      </c>
      <c r="K43" s="49" t="s">
        <v>146</v>
      </c>
      <c r="L43" s="50">
        <v>7000</v>
      </c>
      <c r="M43" s="44"/>
    </row>
    <row r="44" spans="1:13" hidden="1">
      <c r="A44" s="51">
        <v>36969</v>
      </c>
      <c r="B44" s="46" t="s">
        <v>357</v>
      </c>
      <c r="C44" s="46" t="s">
        <v>351</v>
      </c>
      <c r="D44" s="46">
        <v>75</v>
      </c>
      <c r="E44" s="46"/>
      <c r="F44" s="47">
        <f t="shared" si="0"/>
        <v>-75</v>
      </c>
      <c r="H44" s="48">
        <v>38</v>
      </c>
      <c r="I44" s="49" t="s">
        <v>387</v>
      </c>
      <c r="J44" s="49" t="s">
        <v>137</v>
      </c>
      <c r="K44" s="49" t="s">
        <v>146</v>
      </c>
      <c r="L44" s="50">
        <v>7300</v>
      </c>
      <c r="M44" s="44"/>
    </row>
    <row r="45" spans="1:13">
      <c r="A45" s="51">
        <v>36971</v>
      </c>
      <c r="B45" s="46" t="s">
        <v>359</v>
      </c>
      <c r="C45" s="46" t="s">
        <v>351</v>
      </c>
      <c r="D45" s="46">
        <v>45</v>
      </c>
      <c r="E45" s="46"/>
      <c r="F45" s="47">
        <f t="shared" si="0"/>
        <v>-45</v>
      </c>
      <c r="H45" s="52"/>
      <c r="I45" s="53"/>
      <c r="J45" s="53"/>
      <c r="K45" s="53"/>
      <c r="L45" s="54"/>
      <c r="M45" s="44"/>
    </row>
    <row r="46" spans="1:13">
      <c r="A46" s="51">
        <v>36973</v>
      </c>
      <c r="B46" s="46" t="s">
        <v>344</v>
      </c>
      <c r="C46" s="46" t="s">
        <v>351</v>
      </c>
      <c r="D46" s="46">
        <v>90</v>
      </c>
      <c r="E46" s="46"/>
      <c r="F46" s="47">
        <f t="shared" si="0"/>
        <v>-90</v>
      </c>
      <c r="H46" s="52" t="s">
        <v>390</v>
      </c>
      <c r="I46" s="53"/>
      <c r="J46" s="53"/>
      <c r="K46" s="53"/>
      <c r="L46" s="54"/>
      <c r="M46" s="44"/>
    </row>
    <row r="47" spans="1:13">
      <c r="A47" s="51">
        <v>36975</v>
      </c>
      <c r="B47" s="46" t="s">
        <v>362</v>
      </c>
      <c r="C47" s="46">
        <v>1093</v>
      </c>
      <c r="D47" s="46">
        <v>85</v>
      </c>
      <c r="E47" s="46"/>
      <c r="F47" s="47">
        <f t="shared" si="0"/>
        <v>-85</v>
      </c>
      <c r="H47" s="52" t="s">
        <v>343</v>
      </c>
      <c r="I47" s="53"/>
      <c r="J47" s="53"/>
      <c r="K47" s="53"/>
      <c r="L47" s="54"/>
      <c r="M47" s="44"/>
    </row>
    <row r="48" spans="1:13">
      <c r="A48" s="51">
        <v>36977</v>
      </c>
      <c r="B48" s="46" t="s">
        <v>364</v>
      </c>
      <c r="C48" s="46" t="s">
        <v>335</v>
      </c>
      <c r="D48" s="46">
        <v>167</v>
      </c>
      <c r="E48" s="46"/>
      <c r="F48" s="47">
        <f t="shared" si="0"/>
        <v>-167</v>
      </c>
      <c r="H48" s="52" t="s">
        <v>144</v>
      </c>
      <c r="I48" s="53"/>
      <c r="J48" s="53"/>
      <c r="K48" s="53"/>
      <c r="L48" s="54"/>
      <c r="M48" s="44"/>
    </row>
    <row r="49" spans="1:13">
      <c r="A49" s="51">
        <v>36982</v>
      </c>
      <c r="B49" s="46" t="s">
        <v>332</v>
      </c>
      <c r="C49" s="46" t="s">
        <v>335</v>
      </c>
      <c r="D49" s="46"/>
      <c r="E49" s="46">
        <v>3000</v>
      </c>
      <c r="F49" s="47">
        <f t="shared" si="0"/>
        <v>3000</v>
      </c>
      <c r="H49" s="52" t="s">
        <v>337</v>
      </c>
      <c r="I49" s="53"/>
      <c r="J49" s="53"/>
      <c r="K49" s="53"/>
      <c r="L49" s="54"/>
      <c r="M49" s="44"/>
    </row>
    <row r="50" spans="1:13" ht="12" thickBot="1">
      <c r="A50" s="51">
        <v>36984</v>
      </c>
      <c r="B50" s="46" t="s">
        <v>338</v>
      </c>
      <c r="C50" s="46" t="s">
        <v>335</v>
      </c>
      <c r="D50" s="46">
        <v>1200</v>
      </c>
      <c r="E50" s="46"/>
      <c r="F50" s="47">
        <f t="shared" si="0"/>
        <v>-1200</v>
      </c>
      <c r="H50" s="55" t="s">
        <v>146</v>
      </c>
      <c r="I50" s="56"/>
      <c r="J50" s="56"/>
      <c r="K50" s="56"/>
      <c r="L50" s="57"/>
      <c r="M50" s="44"/>
    </row>
    <row r="51" spans="1:13">
      <c r="A51" s="51">
        <v>36986</v>
      </c>
      <c r="B51" s="46" t="s">
        <v>341</v>
      </c>
      <c r="C51" s="46" t="s">
        <v>335</v>
      </c>
      <c r="D51" s="46">
        <v>500</v>
      </c>
      <c r="E51" s="46"/>
      <c r="F51" s="47">
        <f t="shared" si="0"/>
        <v>-500</v>
      </c>
    </row>
    <row r="52" spans="1:13">
      <c r="A52" s="51">
        <v>36988</v>
      </c>
      <c r="B52" s="46" t="s">
        <v>344</v>
      </c>
      <c r="C52" s="46" t="s">
        <v>335</v>
      </c>
      <c r="D52" s="46">
        <v>80</v>
      </c>
      <c r="E52" s="46"/>
      <c r="F52" s="47">
        <f t="shared" si="0"/>
        <v>-80</v>
      </c>
    </row>
    <row r="53" spans="1:13">
      <c r="A53" s="51">
        <v>36990</v>
      </c>
      <c r="B53" s="46" t="s">
        <v>346</v>
      </c>
      <c r="C53" s="46" t="s">
        <v>335</v>
      </c>
      <c r="D53" s="46">
        <v>130</v>
      </c>
      <c r="E53" s="46"/>
      <c r="F53" s="47">
        <f t="shared" si="0"/>
        <v>-130</v>
      </c>
    </row>
    <row r="54" spans="1:13" ht="12" thickBot="1">
      <c r="A54" s="51">
        <v>36992</v>
      </c>
      <c r="B54" s="46" t="s">
        <v>349</v>
      </c>
      <c r="C54" s="46" t="s">
        <v>347</v>
      </c>
      <c r="D54" s="46">
        <v>60</v>
      </c>
      <c r="E54" s="46"/>
      <c r="F54" s="47">
        <f t="shared" si="0"/>
        <v>-60</v>
      </c>
    </row>
    <row r="55" spans="1:13">
      <c r="A55" s="51">
        <v>36994</v>
      </c>
      <c r="B55" s="46" t="s">
        <v>341</v>
      </c>
      <c r="C55" s="46" t="s">
        <v>351</v>
      </c>
      <c r="D55" s="46">
        <v>15</v>
      </c>
      <c r="E55" s="46"/>
      <c r="F55" s="47">
        <f t="shared" si="0"/>
        <v>-15</v>
      </c>
      <c r="H55" s="58" t="s">
        <v>391</v>
      </c>
      <c r="I55" s="59" t="s">
        <v>392</v>
      </c>
      <c r="J55" s="59" t="s">
        <v>137</v>
      </c>
    </row>
    <row r="56" spans="1:13">
      <c r="A56" s="51">
        <v>36996</v>
      </c>
      <c r="B56" s="46" t="s">
        <v>353</v>
      </c>
      <c r="C56" s="46" t="s">
        <v>351</v>
      </c>
      <c r="D56" s="46">
        <v>40</v>
      </c>
      <c r="E56" s="46"/>
      <c r="F56" s="47">
        <f t="shared" si="0"/>
        <v>-40</v>
      </c>
      <c r="H56" s="52" t="s">
        <v>397</v>
      </c>
      <c r="I56" s="53" t="s">
        <v>396</v>
      </c>
      <c r="J56" s="54">
        <v>6</v>
      </c>
    </row>
    <row r="57" spans="1:13">
      <c r="A57" s="51">
        <v>36998</v>
      </c>
      <c r="B57" s="46" t="s">
        <v>355</v>
      </c>
      <c r="C57" s="46" t="s">
        <v>351</v>
      </c>
      <c r="D57" s="46">
        <v>88</v>
      </c>
      <c r="E57" s="46"/>
      <c r="F57" s="47">
        <f t="shared" si="0"/>
        <v>-88</v>
      </c>
      <c r="H57" s="52" t="s">
        <v>395</v>
      </c>
      <c r="I57" s="53" t="s">
        <v>403</v>
      </c>
      <c r="J57" s="54">
        <v>789</v>
      </c>
    </row>
    <row r="58" spans="1:13">
      <c r="A58" s="51">
        <v>37000</v>
      </c>
      <c r="B58" s="46" t="s">
        <v>357</v>
      </c>
      <c r="C58" s="46" t="s">
        <v>351</v>
      </c>
      <c r="D58" s="46">
        <v>25</v>
      </c>
      <c r="E58" s="46"/>
      <c r="F58" s="47">
        <f t="shared" si="0"/>
        <v>-25</v>
      </c>
      <c r="H58" s="52" t="s">
        <v>397</v>
      </c>
      <c r="I58" s="53" t="s">
        <v>401</v>
      </c>
      <c r="J58" s="54">
        <v>789</v>
      </c>
    </row>
    <row r="59" spans="1:13">
      <c r="A59" s="51">
        <v>37002</v>
      </c>
      <c r="B59" s="46" t="s">
        <v>359</v>
      </c>
      <c r="C59" s="46" t="s">
        <v>351</v>
      </c>
      <c r="D59" s="46">
        <v>50</v>
      </c>
      <c r="E59" s="46"/>
      <c r="F59" s="47">
        <f t="shared" si="0"/>
        <v>-50</v>
      </c>
      <c r="H59" s="52" t="s">
        <v>395</v>
      </c>
      <c r="I59" s="53" t="s">
        <v>394</v>
      </c>
      <c r="J59" s="54">
        <v>789</v>
      </c>
    </row>
    <row r="60" spans="1:13">
      <c r="A60" s="51">
        <v>37004</v>
      </c>
      <c r="B60" s="46" t="s">
        <v>344</v>
      </c>
      <c r="C60" s="46" t="s">
        <v>351</v>
      </c>
      <c r="D60" s="46">
        <v>100</v>
      </c>
      <c r="E60" s="46"/>
      <c r="F60" s="47">
        <f t="shared" si="0"/>
        <v>-100</v>
      </c>
      <c r="H60" s="52" t="s">
        <v>393</v>
      </c>
      <c r="I60" s="53" t="s">
        <v>405</v>
      </c>
      <c r="J60" s="54">
        <v>1152</v>
      </c>
    </row>
    <row r="61" spans="1:13">
      <c r="A61" s="51">
        <v>37006</v>
      </c>
      <c r="B61" s="46" t="s">
        <v>362</v>
      </c>
      <c r="C61" s="46" t="s">
        <v>351</v>
      </c>
      <c r="D61" s="46">
        <v>125</v>
      </c>
      <c r="E61" s="46"/>
      <c r="F61" s="47">
        <f t="shared" si="0"/>
        <v>-125</v>
      </c>
      <c r="H61" s="52" t="s">
        <v>395</v>
      </c>
      <c r="I61" s="53" t="s">
        <v>396</v>
      </c>
      <c r="J61" s="54">
        <v>1200</v>
      </c>
    </row>
    <row r="62" spans="1:13">
      <c r="A62" s="51">
        <v>37008</v>
      </c>
      <c r="B62" s="46" t="s">
        <v>364</v>
      </c>
      <c r="C62" s="46" t="s">
        <v>335</v>
      </c>
      <c r="D62" s="46">
        <v>167</v>
      </c>
      <c r="E62" s="46"/>
      <c r="F62" s="47">
        <f t="shared" si="0"/>
        <v>-167</v>
      </c>
      <c r="H62" s="52" t="s">
        <v>393</v>
      </c>
      <c r="I62" s="53" t="s">
        <v>399</v>
      </c>
      <c r="J62" s="54">
        <v>1230</v>
      </c>
    </row>
    <row r="63" spans="1:13">
      <c r="A63" s="51">
        <v>37012</v>
      </c>
      <c r="B63" s="46" t="s">
        <v>332</v>
      </c>
      <c r="C63" s="46" t="s">
        <v>335</v>
      </c>
      <c r="D63" s="46"/>
      <c r="E63" s="46">
        <v>3000</v>
      </c>
      <c r="F63" s="47">
        <f t="shared" si="0"/>
        <v>3000</v>
      </c>
      <c r="H63" s="52" t="s">
        <v>393</v>
      </c>
      <c r="I63" s="53" t="s">
        <v>398</v>
      </c>
      <c r="J63" s="54">
        <v>1235</v>
      </c>
    </row>
    <row r="64" spans="1:13">
      <c r="A64" s="51">
        <v>37014</v>
      </c>
      <c r="B64" s="46" t="s">
        <v>338</v>
      </c>
      <c r="C64" s="46" t="s">
        <v>335</v>
      </c>
      <c r="D64" s="46">
        <v>1200</v>
      </c>
      <c r="E64" s="46"/>
      <c r="F64" s="47">
        <f t="shared" si="0"/>
        <v>-1200</v>
      </c>
      <c r="H64" s="52" t="s">
        <v>397</v>
      </c>
      <c r="I64" s="53" t="s">
        <v>404</v>
      </c>
      <c r="J64" s="54">
        <v>1245</v>
      </c>
    </row>
    <row r="65" spans="1:10">
      <c r="A65" s="51">
        <v>37016</v>
      </c>
      <c r="B65" s="46" t="s">
        <v>341</v>
      </c>
      <c r="C65" s="46" t="s">
        <v>335</v>
      </c>
      <c r="D65" s="46">
        <v>500</v>
      </c>
      <c r="E65" s="46"/>
      <c r="F65" s="47">
        <f t="shared" si="0"/>
        <v>-500</v>
      </c>
      <c r="H65" s="52" t="s">
        <v>393</v>
      </c>
      <c r="I65" s="53" t="s">
        <v>402</v>
      </c>
      <c r="J65" s="54">
        <v>4444</v>
      </c>
    </row>
    <row r="66" spans="1:10">
      <c r="A66" s="51">
        <v>37018</v>
      </c>
      <c r="B66" s="46" t="s">
        <v>344</v>
      </c>
      <c r="C66" s="46" t="s">
        <v>335</v>
      </c>
      <c r="D66" s="46">
        <v>70</v>
      </c>
      <c r="E66" s="46"/>
      <c r="F66" s="47">
        <f t="shared" si="0"/>
        <v>-70</v>
      </c>
      <c r="H66" s="52" t="s">
        <v>393</v>
      </c>
      <c r="I66" s="53" t="s">
        <v>394</v>
      </c>
      <c r="J66" s="54">
        <v>4500</v>
      </c>
    </row>
    <row r="67" spans="1:10">
      <c r="A67" s="51">
        <v>37020</v>
      </c>
      <c r="B67" s="46" t="s">
        <v>346</v>
      </c>
      <c r="C67" s="46" t="s">
        <v>347</v>
      </c>
      <c r="D67" s="46">
        <v>110</v>
      </c>
      <c r="E67" s="46"/>
      <c r="F67" s="47">
        <f t="shared" si="0"/>
        <v>-110</v>
      </c>
      <c r="H67" s="52" t="s">
        <v>395</v>
      </c>
      <c r="I67" s="53" t="s">
        <v>400</v>
      </c>
      <c r="J67" s="54">
        <v>4562</v>
      </c>
    </row>
    <row r="68" spans="1:10">
      <c r="A68" s="51">
        <v>37022</v>
      </c>
      <c r="B68" s="46" t="s">
        <v>349</v>
      </c>
      <c r="C68" s="46" t="s">
        <v>347</v>
      </c>
      <c r="D68" s="46">
        <v>80</v>
      </c>
      <c r="E68" s="46"/>
      <c r="F68" s="47">
        <f t="shared" si="0"/>
        <v>-80</v>
      </c>
      <c r="H68" s="52" t="s">
        <v>397</v>
      </c>
      <c r="I68" s="53" t="s">
        <v>398</v>
      </c>
      <c r="J68" s="54">
        <v>4563</v>
      </c>
    </row>
    <row r="69" spans="1:10" ht="12" thickBot="1">
      <c r="A69" s="51">
        <v>37024</v>
      </c>
      <c r="B69" s="46" t="s">
        <v>341</v>
      </c>
      <c r="C69" s="46" t="s">
        <v>351</v>
      </c>
      <c r="D69" s="46">
        <v>20</v>
      </c>
      <c r="E69" s="46"/>
      <c r="F69" s="47">
        <f t="shared" si="0"/>
        <v>-20</v>
      </c>
      <c r="H69" s="55" t="s">
        <v>395</v>
      </c>
      <c r="I69" s="56" t="s">
        <v>399</v>
      </c>
      <c r="J69" s="57">
        <v>4569</v>
      </c>
    </row>
    <row r="70" spans="1:10">
      <c r="A70" s="51">
        <v>37026</v>
      </c>
      <c r="B70" s="46" t="s">
        <v>353</v>
      </c>
      <c r="C70" s="46" t="s">
        <v>351</v>
      </c>
      <c r="D70" s="46">
        <v>33</v>
      </c>
      <c r="E70" s="46"/>
      <c r="F70" s="47">
        <f t="shared" si="0"/>
        <v>-33</v>
      </c>
    </row>
    <row r="71" spans="1:10">
      <c r="A71" s="51">
        <v>37028</v>
      </c>
      <c r="B71" s="46" t="s">
        <v>355</v>
      </c>
      <c r="C71" s="46" t="s">
        <v>351</v>
      </c>
      <c r="D71" s="46">
        <v>28</v>
      </c>
      <c r="E71" s="46"/>
      <c r="F71" s="47">
        <f t="shared" ref="F71:F90" si="1">E71-D71</f>
        <v>-28</v>
      </c>
    </row>
    <row r="72" spans="1:10">
      <c r="A72" s="51">
        <v>37030</v>
      </c>
      <c r="B72" s="46" t="s">
        <v>357</v>
      </c>
      <c r="C72" s="46" t="s">
        <v>351</v>
      </c>
      <c r="D72" s="46">
        <v>75</v>
      </c>
      <c r="E72" s="46"/>
      <c r="F72" s="47">
        <f t="shared" si="1"/>
        <v>-75</v>
      </c>
    </row>
    <row r="73" spans="1:10">
      <c r="A73" s="51">
        <v>37032</v>
      </c>
      <c r="B73" s="46" t="s">
        <v>359</v>
      </c>
      <c r="C73" s="46" t="s">
        <v>351</v>
      </c>
      <c r="D73" s="46">
        <v>25</v>
      </c>
      <c r="E73" s="46"/>
      <c r="F73" s="47">
        <f t="shared" si="1"/>
        <v>-25</v>
      </c>
    </row>
    <row r="74" spans="1:10">
      <c r="A74" s="51">
        <v>37034</v>
      </c>
      <c r="B74" s="46" t="s">
        <v>344</v>
      </c>
      <c r="C74" s="46" t="s">
        <v>351</v>
      </c>
      <c r="D74" s="46">
        <v>90</v>
      </c>
      <c r="E74" s="46"/>
      <c r="F74" s="47">
        <f t="shared" si="1"/>
        <v>-90</v>
      </c>
    </row>
    <row r="75" spans="1:10">
      <c r="A75" s="51">
        <v>37036</v>
      </c>
      <c r="B75" s="46" t="s">
        <v>362</v>
      </c>
      <c r="C75" s="46" t="s">
        <v>351</v>
      </c>
      <c r="D75" s="46">
        <v>250</v>
      </c>
      <c r="E75" s="46"/>
      <c r="F75" s="47">
        <f t="shared" si="1"/>
        <v>-250</v>
      </c>
    </row>
    <row r="76" spans="1:10">
      <c r="A76" s="51">
        <v>37038</v>
      </c>
      <c r="B76" s="46" t="s">
        <v>364</v>
      </c>
      <c r="C76" s="46" t="s">
        <v>335</v>
      </c>
      <c r="D76" s="46">
        <v>167</v>
      </c>
      <c r="E76" s="46"/>
      <c r="F76" s="47">
        <f t="shared" si="1"/>
        <v>-167</v>
      </c>
    </row>
    <row r="77" spans="1:10">
      <c r="A77" s="51">
        <v>37043</v>
      </c>
      <c r="B77" s="46" t="s">
        <v>332</v>
      </c>
      <c r="C77" s="46" t="s">
        <v>335</v>
      </c>
      <c r="D77" s="46"/>
      <c r="E77" s="46">
        <v>3000</v>
      </c>
      <c r="F77" s="47">
        <f t="shared" si="1"/>
        <v>3000</v>
      </c>
    </row>
    <row r="78" spans="1:10">
      <c r="A78" s="51">
        <v>37045</v>
      </c>
      <c r="B78" s="46" t="s">
        <v>338</v>
      </c>
      <c r="C78" s="46" t="s">
        <v>335</v>
      </c>
      <c r="D78" s="46">
        <v>1200</v>
      </c>
      <c r="E78" s="46"/>
      <c r="F78" s="47">
        <f t="shared" si="1"/>
        <v>-1200</v>
      </c>
    </row>
    <row r="79" spans="1:10">
      <c r="A79" s="51">
        <v>37047</v>
      </c>
      <c r="B79" s="46" t="s">
        <v>341</v>
      </c>
      <c r="C79" s="46" t="s">
        <v>335</v>
      </c>
      <c r="D79" s="46">
        <v>500</v>
      </c>
      <c r="E79" s="46"/>
      <c r="F79" s="47">
        <f t="shared" si="1"/>
        <v>-500</v>
      </c>
    </row>
    <row r="80" spans="1:10">
      <c r="A80" s="51">
        <v>37049</v>
      </c>
      <c r="B80" s="46" t="s">
        <v>344</v>
      </c>
      <c r="C80" s="46" t="s">
        <v>335</v>
      </c>
      <c r="D80" s="46">
        <v>80</v>
      </c>
      <c r="E80" s="46"/>
      <c r="F80" s="47">
        <f t="shared" si="1"/>
        <v>-80</v>
      </c>
    </row>
    <row r="81" spans="1:6">
      <c r="A81" s="51">
        <v>37051</v>
      </c>
      <c r="B81" s="46" t="s">
        <v>346</v>
      </c>
      <c r="C81" s="46" t="s">
        <v>347</v>
      </c>
      <c r="D81" s="46">
        <v>125</v>
      </c>
      <c r="E81" s="46"/>
      <c r="F81" s="47">
        <f t="shared" si="1"/>
        <v>-125</v>
      </c>
    </row>
    <row r="82" spans="1:6">
      <c r="A82" s="51">
        <v>37053</v>
      </c>
      <c r="B82" s="46" t="s">
        <v>349</v>
      </c>
      <c r="C82" s="46" t="s">
        <v>347</v>
      </c>
      <c r="D82" s="46">
        <v>120</v>
      </c>
      <c r="E82" s="46"/>
      <c r="F82" s="47">
        <f t="shared" si="1"/>
        <v>-120</v>
      </c>
    </row>
    <row r="83" spans="1:6">
      <c r="A83" s="51">
        <v>37055</v>
      </c>
      <c r="B83" s="46" t="s">
        <v>341</v>
      </c>
      <c r="C83" s="46" t="s">
        <v>351</v>
      </c>
      <c r="D83" s="46">
        <v>19</v>
      </c>
      <c r="E83" s="46"/>
      <c r="F83" s="47">
        <f t="shared" si="1"/>
        <v>-19</v>
      </c>
    </row>
    <row r="84" spans="1:6">
      <c r="A84" s="51">
        <v>37057</v>
      </c>
      <c r="B84" s="46" t="s">
        <v>353</v>
      </c>
      <c r="C84" s="46" t="s">
        <v>351</v>
      </c>
      <c r="D84" s="46">
        <v>85</v>
      </c>
      <c r="E84" s="46"/>
      <c r="F84" s="47">
        <f t="shared" si="1"/>
        <v>-85</v>
      </c>
    </row>
    <row r="85" spans="1:6">
      <c r="A85" s="51">
        <v>37059</v>
      </c>
      <c r="B85" s="46" t="s">
        <v>355</v>
      </c>
      <c r="C85" s="46" t="s">
        <v>351</v>
      </c>
      <c r="D85" s="46">
        <v>25</v>
      </c>
      <c r="E85" s="46"/>
      <c r="F85" s="47">
        <f t="shared" si="1"/>
        <v>-25</v>
      </c>
    </row>
    <row r="86" spans="1:6">
      <c r="A86" s="51">
        <v>37061</v>
      </c>
      <c r="B86" s="46" t="s">
        <v>357</v>
      </c>
      <c r="C86" s="46" t="s">
        <v>351</v>
      </c>
      <c r="D86" s="46">
        <v>89</v>
      </c>
      <c r="E86" s="46"/>
      <c r="F86" s="47">
        <f t="shared" si="1"/>
        <v>-89</v>
      </c>
    </row>
    <row r="87" spans="1:6">
      <c r="A87" s="51">
        <v>37063</v>
      </c>
      <c r="B87" s="46" t="s">
        <v>359</v>
      </c>
      <c r="C87" s="46" t="s">
        <v>335</v>
      </c>
      <c r="D87" s="46">
        <v>45</v>
      </c>
      <c r="E87" s="46"/>
      <c r="F87" s="47">
        <f t="shared" si="1"/>
        <v>-45</v>
      </c>
    </row>
    <row r="88" spans="1:6">
      <c r="A88" s="51">
        <v>37065</v>
      </c>
      <c r="B88" s="46" t="s">
        <v>344</v>
      </c>
      <c r="C88" s="46" t="s">
        <v>335</v>
      </c>
      <c r="D88" s="46">
        <v>85</v>
      </c>
      <c r="E88" s="46"/>
      <c r="F88" s="47">
        <f t="shared" si="1"/>
        <v>-85</v>
      </c>
    </row>
    <row r="89" spans="1:6">
      <c r="A89" s="51">
        <v>37067</v>
      </c>
      <c r="B89" s="46" t="s">
        <v>362</v>
      </c>
      <c r="C89" s="46" t="s">
        <v>335</v>
      </c>
      <c r="D89" s="46">
        <v>85</v>
      </c>
      <c r="E89" s="46"/>
      <c r="F89" s="47">
        <f t="shared" si="1"/>
        <v>-85</v>
      </c>
    </row>
    <row r="90" spans="1:6">
      <c r="A90" s="51">
        <v>37069</v>
      </c>
      <c r="B90" s="46" t="s">
        <v>364</v>
      </c>
      <c r="C90" s="46" t="s">
        <v>335</v>
      </c>
      <c r="D90" s="46">
        <v>167</v>
      </c>
      <c r="E90" s="46"/>
      <c r="F90" s="47">
        <f t="shared" si="1"/>
        <v>-167</v>
      </c>
    </row>
    <row r="91" spans="1:6">
      <c r="A91" s="60"/>
      <c r="B91" s="46"/>
      <c r="C91" s="46"/>
      <c r="D91" s="46"/>
      <c r="E91" s="46"/>
      <c r="F91" s="47"/>
    </row>
    <row r="92" spans="1:6">
      <c r="A92" s="45">
        <v>1</v>
      </c>
      <c r="B92" s="46" t="s">
        <v>406</v>
      </c>
      <c r="C92" s="46"/>
      <c r="D92" s="46"/>
      <c r="E92" s="46"/>
      <c r="F92" s="47"/>
    </row>
    <row r="93" spans="1:6">
      <c r="A93" s="45"/>
      <c r="B93" s="46" t="s">
        <v>359</v>
      </c>
      <c r="C93" s="46"/>
      <c r="D93" s="46"/>
      <c r="E93" s="46"/>
      <c r="F93" s="47"/>
    </row>
    <row r="94" spans="1:6">
      <c r="A94" s="45"/>
      <c r="B94" s="46" t="s">
        <v>344</v>
      </c>
      <c r="C94" s="46"/>
      <c r="D94" s="46"/>
      <c r="E94" s="46"/>
      <c r="F94" s="47"/>
    </row>
    <row r="95" spans="1:6">
      <c r="A95" s="45"/>
      <c r="B95" s="46" t="s">
        <v>362</v>
      </c>
      <c r="C95" s="46"/>
      <c r="D95" s="46"/>
      <c r="E95" s="46"/>
      <c r="F95" s="47"/>
    </row>
    <row r="96" spans="1:6">
      <c r="A96" s="45"/>
      <c r="B96" s="46" t="s">
        <v>364</v>
      </c>
      <c r="C96" s="46"/>
      <c r="D96" s="46"/>
      <c r="E96" s="46"/>
      <c r="F96" s="47"/>
    </row>
    <row r="97" spans="1:13">
      <c r="A97" s="45"/>
      <c r="B97" s="46"/>
      <c r="C97" s="46"/>
      <c r="D97" s="46"/>
      <c r="E97" s="46"/>
      <c r="F97" s="47"/>
    </row>
    <row r="98" spans="1:13">
      <c r="A98" s="45">
        <v>2</v>
      </c>
      <c r="B98" s="427" t="s">
        <v>407</v>
      </c>
      <c r="C98" s="427"/>
      <c r="D98" s="46"/>
      <c r="E98" s="46"/>
      <c r="F98" s="47"/>
    </row>
    <row r="99" spans="1:13">
      <c r="A99" s="45"/>
      <c r="B99" s="46" t="s">
        <v>351</v>
      </c>
      <c r="C99" s="46"/>
      <c r="D99" s="46"/>
      <c r="E99" s="46"/>
      <c r="F99" s="47"/>
    </row>
    <row r="100" spans="1:13">
      <c r="A100" s="45"/>
      <c r="B100" s="46" t="s">
        <v>335</v>
      </c>
      <c r="C100" s="46"/>
      <c r="D100" s="46"/>
      <c r="E100" s="46"/>
      <c r="F100" s="47"/>
    </row>
    <row r="101" spans="1:13" ht="12" thickBot="1">
      <c r="A101" s="61"/>
      <c r="B101" s="62" t="s">
        <v>347</v>
      </c>
      <c r="C101" s="62"/>
      <c r="D101" s="62"/>
      <c r="E101" s="62"/>
      <c r="F101" s="63"/>
    </row>
    <row r="103" spans="1:13" ht="14.25">
      <c r="A103" s="425" t="s">
        <v>408</v>
      </c>
      <c r="B103" s="425"/>
      <c r="C103" s="425"/>
    </row>
    <row r="104" spans="1:13" ht="12" thickBot="1">
      <c r="A104" s="36" t="s">
        <v>29</v>
      </c>
    </row>
    <row r="105" spans="1:13">
      <c r="A105" s="64"/>
      <c r="B105" s="65">
        <v>1996</v>
      </c>
      <c r="C105" s="65">
        <v>1996</v>
      </c>
      <c r="D105" s="65">
        <v>1996</v>
      </c>
      <c r="E105" s="66">
        <v>1997</v>
      </c>
      <c r="F105" s="66">
        <v>1997</v>
      </c>
      <c r="G105" s="66">
        <v>1997</v>
      </c>
      <c r="H105" s="66">
        <v>1998</v>
      </c>
      <c r="I105" s="66">
        <v>1998</v>
      </c>
      <c r="J105" s="66">
        <v>1998</v>
      </c>
      <c r="K105" s="66">
        <v>1999</v>
      </c>
      <c r="L105" s="66">
        <v>1999</v>
      </c>
      <c r="M105" s="67">
        <v>1999</v>
      </c>
    </row>
    <row r="106" spans="1:13">
      <c r="A106" s="68" t="s">
        <v>409</v>
      </c>
      <c r="B106" s="69" t="s">
        <v>137</v>
      </c>
      <c r="C106" s="69" t="s">
        <v>410</v>
      </c>
      <c r="D106" s="69" t="s">
        <v>411</v>
      </c>
      <c r="E106" s="69" t="s">
        <v>137</v>
      </c>
      <c r="F106" s="69" t="s">
        <v>410</v>
      </c>
      <c r="G106" s="69" t="s">
        <v>411</v>
      </c>
      <c r="H106" s="69" t="s">
        <v>137</v>
      </c>
      <c r="I106" s="69" t="s">
        <v>410</v>
      </c>
      <c r="J106" s="69" t="s">
        <v>411</v>
      </c>
      <c r="K106" s="69" t="s">
        <v>137</v>
      </c>
      <c r="L106" s="69" t="s">
        <v>410</v>
      </c>
      <c r="M106" s="70" t="s">
        <v>411</v>
      </c>
    </row>
    <row r="107" spans="1:13">
      <c r="A107" s="68" t="s">
        <v>412</v>
      </c>
      <c r="B107" s="71">
        <v>89</v>
      </c>
      <c r="C107" s="71">
        <v>59</v>
      </c>
      <c r="D107" s="71">
        <v>56</v>
      </c>
      <c r="E107" s="71">
        <v>2</v>
      </c>
      <c r="F107" s="71">
        <v>38</v>
      </c>
      <c r="G107" s="71">
        <v>15</v>
      </c>
      <c r="H107" s="71">
        <v>100</v>
      </c>
      <c r="I107" s="71">
        <v>83</v>
      </c>
      <c r="J107" s="71">
        <v>73</v>
      </c>
      <c r="K107" s="71">
        <v>65</v>
      </c>
      <c r="L107" s="71">
        <v>61</v>
      </c>
      <c r="M107" s="72">
        <v>90</v>
      </c>
    </row>
    <row r="108" spans="1:13">
      <c r="A108" s="68" t="s">
        <v>413</v>
      </c>
      <c r="B108" s="71">
        <v>28</v>
      </c>
      <c r="C108" s="71">
        <v>93</v>
      </c>
      <c r="D108" s="71">
        <v>76</v>
      </c>
      <c r="E108" s="71">
        <v>86</v>
      </c>
      <c r="F108" s="71">
        <v>30</v>
      </c>
      <c r="G108" s="71">
        <v>6</v>
      </c>
      <c r="H108" s="71">
        <v>47</v>
      </c>
      <c r="I108" s="71">
        <v>54</v>
      </c>
      <c r="J108" s="71">
        <v>8</v>
      </c>
      <c r="K108" s="71">
        <v>39</v>
      </c>
      <c r="L108" s="71">
        <v>64</v>
      </c>
      <c r="M108" s="72">
        <v>71</v>
      </c>
    </row>
    <row r="109" spans="1:13">
      <c r="A109" s="68" t="s">
        <v>414</v>
      </c>
      <c r="B109" s="71">
        <v>6</v>
      </c>
      <c r="C109" s="71">
        <v>20</v>
      </c>
      <c r="D109" s="71">
        <v>48</v>
      </c>
      <c r="E109" s="71">
        <v>25</v>
      </c>
      <c r="F109" s="71">
        <v>46</v>
      </c>
      <c r="G109" s="71">
        <v>60</v>
      </c>
      <c r="H109" s="71">
        <v>71</v>
      </c>
      <c r="I109" s="71">
        <v>77</v>
      </c>
      <c r="J109" s="71">
        <v>4</v>
      </c>
      <c r="K109" s="71">
        <v>5</v>
      </c>
      <c r="L109" s="71">
        <v>97</v>
      </c>
      <c r="M109" s="72">
        <v>5</v>
      </c>
    </row>
    <row r="110" spans="1:13">
      <c r="A110" s="68" t="s">
        <v>415</v>
      </c>
      <c r="B110" s="71">
        <v>62</v>
      </c>
      <c r="C110" s="71">
        <v>1</v>
      </c>
      <c r="D110" s="71">
        <v>64</v>
      </c>
      <c r="E110" s="71">
        <v>63</v>
      </c>
      <c r="F110" s="71">
        <v>31</v>
      </c>
      <c r="G110" s="71">
        <v>86</v>
      </c>
      <c r="H110" s="71">
        <v>54</v>
      </c>
      <c r="I110" s="71">
        <v>30</v>
      </c>
      <c r="J110" s="71">
        <v>1</v>
      </c>
      <c r="K110" s="71">
        <v>93</v>
      </c>
      <c r="L110" s="71">
        <v>95</v>
      </c>
      <c r="M110" s="72">
        <v>40</v>
      </c>
    </row>
    <row r="111" spans="1:13">
      <c r="A111" s="68" t="s">
        <v>416</v>
      </c>
      <c r="B111" s="71">
        <v>33</v>
      </c>
      <c r="C111" s="71">
        <v>47</v>
      </c>
      <c r="D111" s="71">
        <v>28</v>
      </c>
      <c r="E111" s="71">
        <v>22</v>
      </c>
      <c r="F111" s="71">
        <v>75</v>
      </c>
      <c r="G111" s="71">
        <v>46</v>
      </c>
      <c r="H111" s="71">
        <v>26</v>
      </c>
      <c r="I111" s="71">
        <v>69</v>
      </c>
      <c r="J111" s="71">
        <v>44</v>
      </c>
      <c r="K111" s="71">
        <v>1</v>
      </c>
      <c r="L111" s="71">
        <v>51</v>
      </c>
      <c r="M111" s="72">
        <v>81</v>
      </c>
    </row>
    <row r="112" spans="1:13">
      <c r="A112" s="45"/>
      <c r="B112" s="46"/>
      <c r="C112" s="46"/>
      <c r="D112" s="46"/>
      <c r="E112" s="46"/>
      <c r="F112" s="46"/>
      <c r="G112" s="46"/>
      <c r="H112" s="46"/>
      <c r="I112" s="46"/>
      <c r="J112" s="46"/>
      <c r="K112" s="46"/>
      <c r="L112" s="46"/>
      <c r="M112" s="47"/>
    </row>
    <row r="113" spans="1:13">
      <c r="A113" s="428" t="s">
        <v>417</v>
      </c>
      <c r="B113" s="429"/>
      <c r="C113" s="429"/>
      <c r="D113" s="73"/>
      <c r="E113" s="73"/>
      <c r="F113" s="74"/>
      <c r="G113" s="74"/>
      <c r="H113" s="74"/>
      <c r="I113" s="74"/>
      <c r="J113" s="74"/>
      <c r="K113" s="74"/>
      <c r="L113" s="74"/>
      <c r="M113" s="75"/>
    </row>
    <row r="114" spans="1:13">
      <c r="A114" s="68"/>
      <c r="B114" s="49">
        <v>1999</v>
      </c>
      <c r="C114" s="49">
        <v>1998</v>
      </c>
      <c r="D114" s="49">
        <v>1997</v>
      </c>
      <c r="E114" s="69">
        <v>1996</v>
      </c>
      <c r="F114" s="49">
        <v>1999</v>
      </c>
      <c r="G114" s="49">
        <v>1998</v>
      </c>
      <c r="H114" s="49">
        <v>1997</v>
      </c>
      <c r="I114" s="69">
        <v>1996</v>
      </c>
      <c r="J114" s="49">
        <v>1999</v>
      </c>
      <c r="K114" s="49">
        <v>1998</v>
      </c>
      <c r="L114" s="49">
        <v>1997</v>
      </c>
      <c r="M114" s="70">
        <v>1996</v>
      </c>
    </row>
    <row r="115" spans="1:13">
      <c r="A115" s="68" t="s">
        <v>409</v>
      </c>
      <c r="B115" s="69" t="s">
        <v>137</v>
      </c>
      <c r="C115" s="69" t="s">
        <v>137</v>
      </c>
      <c r="D115" s="69" t="s">
        <v>137</v>
      </c>
      <c r="E115" s="69" t="s">
        <v>137</v>
      </c>
      <c r="F115" s="69" t="s">
        <v>410</v>
      </c>
      <c r="G115" s="69" t="s">
        <v>410</v>
      </c>
      <c r="H115" s="69" t="s">
        <v>410</v>
      </c>
      <c r="I115" s="69" t="s">
        <v>410</v>
      </c>
      <c r="J115" s="69" t="s">
        <v>411</v>
      </c>
      <c r="K115" s="69" t="s">
        <v>411</v>
      </c>
      <c r="L115" s="69" t="s">
        <v>411</v>
      </c>
      <c r="M115" s="70" t="s">
        <v>411</v>
      </c>
    </row>
    <row r="116" spans="1:13">
      <c r="A116" s="68" t="s">
        <v>412</v>
      </c>
      <c r="B116" s="71">
        <v>65</v>
      </c>
      <c r="C116" s="71">
        <v>100</v>
      </c>
      <c r="D116" s="71">
        <v>2</v>
      </c>
      <c r="E116" s="71">
        <v>89</v>
      </c>
      <c r="F116" s="71">
        <v>61</v>
      </c>
      <c r="G116" s="71">
        <v>83</v>
      </c>
      <c r="H116" s="71">
        <v>38</v>
      </c>
      <c r="I116" s="71">
        <v>59</v>
      </c>
      <c r="J116" s="71">
        <v>90</v>
      </c>
      <c r="K116" s="71">
        <v>73</v>
      </c>
      <c r="L116" s="71">
        <v>15</v>
      </c>
      <c r="M116" s="72">
        <v>56</v>
      </c>
    </row>
    <row r="117" spans="1:13">
      <c r="A117" s="68" t="s">
        <v>413</v>
      </c>
      <c r="B117" s="71">
        <v>39</v>
      </c>
      <c r="C117" s="71">
        <v>47</v>
      </c>
      <c r="D117" s="71">
        <v>86</v>
      </c>
      <c r="E117" s="71">
        <v>28</v>
      </c>
      <c r="F117" s="71">
        <v>64</v>
      </c>
      <c r="G117" s="71">
        <v>54</v>
      </c>
      <c r="H117" s="71">
        <v>30</v>
      </c>
      <c r="I117" s="71">
        <v>93</v>
      </c>
      <c r="J117" s="71">
        <v>71</v>
      </c>
      <c r="K117" s="71">
        <v>8</v>
      </c>
      <c r="L117" s="71">
        <v>6</v>
      </c>
      <c r="M117" s="72">
        <v>76</v>
      </c>
    </row>
    <row r="118" spans="1:13">
      <c r="A118" s="68" t="s">
        <v>414</v>
      </c>
      <c r="B118" s="71">
        <v>5</v>
      </c>
      <c r="C118" s="71">
        <v>71</v>
      </c>
      <c r="D118" s="71">
        <v>25</v>
      </c>
      <c r="E118" s="71">
        <v>6</v>
      </c>
      <c r="F118" s="71">
        <v>97</v>
      </c>
      <c r="G118" s="71">
        <v>77</v>
      </c>
      <c r="H118" s="71">
        <v>46</v>
      </c>
      <c r="I118" s="71">
        <v>20</v>
      </c>
      <c r="J118" s="71">
        <v>5</v>
      </c>
      <c r="K118" s="71">
        <v>4</v>
      </c>
      <c r="L118" s="71">
        <v>60</v>
      </c>
      <c r="M118" s="72">
        <v>48</v>
      </c>
    </row>
    <row r="119" spans="1:13">
      <c r="A119" s="68" t="s">
        <v>415</v>
      </c>
      <c r="B119" s="71">
        <v>93</v>
      </c>
      <c r="C119" s="71">
        <v>54</v>
      </c>
      <c r="D119" s="71">
        <v>63</v>
      </c>
      <c r="E119" s="71">
        <v>62</v>
      </c>
      <c r="F119" s="71">
        <v>95</v>
      </c>
      <c r="G119" s="71">
        <v>30</v>
      </c>
      <c r="H119" s="71">
        <v>31</v>
      </c>
      <c r="I119" s="71">
        <v>1</v>
      </c>
      <c r="J119" s="71">
        <v>40</v>
      </c>
      <c r="K119" s="71">
        <v>1</v>
      </c>
      <c r="L119" s="71">
        <v>86</v>
      </c>
      <c r="M119" s="72">
        <v>64</v>
      </c>
    </row>
    <row r="120" spans="1:13" ht="12" thickBot="1">
      <c r="A120" s="76" t="s">
        <v>416</v>
      </c>
      <c r="B120" s="77">
        <v>1</v>
      </c>
      <c r="C120" s="77">
        <v>26</v>
      </c>
      <c r="D120" s="77">
        <v>22</v>
      </c>
      <c r="E120" s="77">
        <v>33</v>
      </c>
      <c r="F120" s="77">
        <v>51</v>
      </c>
      <c r="G120" s="77">
        <v>69</v>
      </c>
      <c r="H120" s="77">
        <v>75</v>
      </c>
      <c r="I120" s="77">
        <v>47</v>
      </c>
      <c r="J120" s="77">
        <v>81</v>
      </c>
      <c r="K120" s="77">
        <v>44</v>
      </c>
      <c r="L120" s="77">
        <v>46</v>
      </c>
      <c r="M120" s="78">
        <v>28</v>
      </c>
    </row>
  </sheetData>
  <autoFilter ref="H4:L44">
    <filterColumn colId="3">
      <filters>
        <filter val="Vice President"/>
      </filters>
    </filterColumn>
  </autoFilter>
  <sortState ref="H56:J69">
    <sortCondition ref="J55:J69"/>
  </sortState>
  <mergeCells count="5">
    <mergeCell ref="A1:C1"/>
    <mergeCell ref="B4:C4"/>
    <mergeCell ref="B98:C98"/>
    <mergeCell ref="A103:C103"/>
    <mergeCell ref="A113:C113"/>
  </mergeCells>
  <conditionalFormatting sqref="I4">
    <cfRule type="expression" dxfId="2" priority="1" stopIfTrue="1">
      <formula>AND($C4="purchase",$D4="manager")</formula>
    </cfRule>
  </conditionalFormatting>
  <pageMargins left="0.75" right="0.75" top="1" bottom="1" header="0.5" footer="0.5"/>
  <pageSetup orientation="portrait" horizontalDpi="4294967293"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25"/>
  <sheetViews>
    <sheetView workbookViewId="0">
      <selection activeCell="F5" sqref="F5"/>
    </sheetView>
  </sheetViews>
  <sheetFormatPr defaultRowHeight="15"/>
  <cols>
    <col min="1" max="1" width="18.28515625" customWidth="1"/>
    <col min="2" max="2" width="12.7109375" customWidth="1"/>
    <col min="5" max="5" width="32" customWidth="1"/>
    <col min="6" max="6" width="35.28515625" customWidth="1"/>
  </cols>
  <sheetData>
    <row r="1" spans="1:6">
      <c r="A1" s="175" t="s">
        <v>1045</v>
      </c>
      <c r="B1" s="175" t="s">
        <v>1046</v>
      </c>
    </row>
    <row r="2" spans="1:6">
      <c r="A2" s="173" t="s">
        <v>1047</v>
      </c>
      <c r="B2" s="180">
        <v>69</v>
      </c>
    </row>
    <row r="3" spans="1:6" ht="18">
      <c r="A3" s="173" t="s">
        <v>1048</v>
      </c>
      <c r="B3" s="181">
        <v>81</v>
      </c>
      <c r="E3" s="179" t="s">
        <v>1277</v>
      </c>
      <c r="F3" s="360">
        <f>COUNTA(A2:A25)</f>
        <v>24</v>
      </c>
    </row>
    <row r="4" spans="1:6" ht="18">
      <c r="A4" s="173" t="s">
        <v>1049</v>
      </c>
      <c r="B4" s="181" t="s">
        <v>412</v>
      </c>
      <c r="E4" s="179" t="s">
        <v>1278</v>
      </c>
      <c r="F4" s="360">
        <f>COUNT(B2:B25)</f>
        <v>16</v>
      </c>
    </row>
    <row r="5" spans="1:6" ht="18">
      <c r="A5" s="173" t="s">
        <v>1050</v>
      </c>
      <c r="B5" s="180">
        <v>28</v>
      </c>
      <c r="E5" s="179" t="s">
        <v>1279</v>
      </c>
      <c r="F5" s="360">
        <f>COUNTIF(B2:B25,"A")</f>
        <v>5</v>
      </c>
    </row>
    <row r="6" spans="1:6" ht="18">
      <c r="A6" s="173" t="s">
        <v>1051</v>
      </c>
      <c r="B6" s="181">
        <v>93</v>
      </c>
      <c r="E6" s="179" t="s">
        <v>1280</v>
      </c>
      <c r="F6" s="360">
        <f>COUNTBLANK(B2:B25)</f>
        <v>3</v>
      </c>
    </row>
    <row r="7" spans="1:6" ht="18">
      <c r="A7" s="173" t="s">
        <v>1052</v>
      </c>
      <c r="B7" s="181" t="s">
        <v>412</v>
      </c>
      <c r="E7" s="179" t="s">
        <v>1281</v>
      </c>
      <c r="F7" s="360">
        <f>COUNTIF(B2:B25,"&gt;35")</f>
        <v>15</v>
      </c>
    </row>
    <row r="8" spans="1:6" ht="18">
      <c r="A8" s="173" t="s">
        <v>1053</v>
      </c>
      <c r="B8" s="180">
        <v>100</v>
      </c>
      <c r="E8" s="179" t="s">
        <v>99</v>
      </c>
      <c r="F8" s="360">
        <f>COUNTIF(B2:B25,"&lt;35")</f>
        <v>1</v>
      </c>
    </row>
    <row r="9" spans="1:6" ht="18">
      <c r="A9" s="173" t="s">
        <v>1054</v>
      </c>
      <c r="B9" s="181"/>
      <c r="E9" s="178"/>
      <c r="F9" s="178"/>
    </row>
    <row r="10" spans="1:6" ht="18">
      <c r="A10" s="173" t="s">
        <v>1055</v>
      </c>
      <c r="B10" s="181">
        <v>86</v>
      </c>
      <c r="E10" s="178"/>
      <c r="F10" s="178"/>
    </row>
    <row r="11" spans="1:6" ht="18">
      <c r="A11" s="173" t="s">
        <v>1056</v>
      </c>
      <c r="B11" s="180">
        <v>81</v>
      </c>
      <c r="E11" s="178"/>
      <c r="F11" s="178"/>
    </row>
    <row r="12" spans="1:6" ht="18">
      <c r="A12" s="173" t="s">
        <v>1057</v>
      </c>
      <c r="B12" s="181" t="s">
        <v>412</v>
      </c>
      <c r="E12" s="178" t="s">
        <v>1282</v>
      </c>
      <c r="F12" s="178" t="s">
        <v>1283</v>
      </c>
    </row>
    <row r="13" spans="1:6" ht="18">
      <c r="A13" s="173" t="s">
        <v>1058</v>
      </c>
      <c r="B13" s="181">
        <v>80</v>
      </c>
      <c r="E13" s="178" t="s">
        <v>1284</v>
      </c>
      <c r="F13" s="178" t="s">
        <v>1285</v>
      </c>
    </row>
    <row r="14" spans="1:6" ht="18">
      <c r="A14" s="173" t="s">
        <v>1059</v>
      </c>
      <c r="B14" s="180">
        <v>71</v>
      </c>
      <c r="E14" s="178" t="s">
        <v>1286</v>
      </c>
      <c r="F14" s="178" t="s">
        <v>1287</v>
      </c>
    </row>
    <row r="15" spans="1:6" ht="18">
      <c r="A15" s="173" t="s">
        <v>1060</v>
      </c>
      <c r="B15" s="181">
        <v>88</v>
      </c>
      <c r="E15" s="178" t="s">
        <v>1288</v>
      </c>
      <c r="F15" s="178" t="s">
        <v>1289</v>
      </c>
    </row>
    <row r="16" spans="1:6">
      <c r="A16" s="173" t="s">
        <v>1061</v>
      </c>
      <c r="B16" s="180"/>
    </row>
    <row r="17" spans="1:2">
      <c r="A17" s="173" t="s">
        <v>1062</v>
      </c>
      <c r="B17" s="181">
        <v>82</v>
      </c>
    </row>
    <row r="18" spans="1:2">
      <c r="A18" s="173" t="s">
        <v>1063</v>
      </c>
      <c r="B18" s="181">
        <v>85</v>
      </c>
    </row>
    <row r="19" spans="1:2">
      <c r="A19" s="173" t="s">
        <v>1064</v>
      </c>
      <c r="B19" s="181" t="s">
        <v>412</v>
      </c>
    </row>
    <row r="20" spans="1:2">
      <c r="A20" s="173" t="s">
        <v>1065</v>
      </c>
      <c r="B20" s="181">
        <v>80</v>
      </c>
    </row>
    <row r="21" spans="1:2">
      <c r="A21" s="173" t="s">
        <v>1066</v>
      </c>
      <c r="B21" s="181">
        <v>77</v>
      </c>
    </row>
    <row r="22" spans="1:2">
      <c r="A22" s="173" t="s">
        <v>1067</v>
      </c>
      <c r="B22" s="180"/>
    </row>
    <row r="23" spans="1:2">
      <c r="A23" s="173" t="s">
        <v>1068</v>
      </c>
      <c r="B23" s="180">
        <v>90</v>
      </c>
    </row>
    <row r="24" spans="1:2">
      <c r="A24" s="173" t="s">
        <v>1069</v>
      </c>
      <c r="B24" s="181" t="s">
        <v>412</v>
      </c>
    </row>
    <row r="25" spans="1:2">
      <c r="A25" s="173" t="s">
        <v>1070</v>
      </c>
      <c r="B25" s="181">
        <v>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U800"/>
  <sheetViews>
    <sheetView topLeftCell="K7" zoomScale="130" zoomScaleNormal="160" workbookViewId="0">
      <selection activeCell="S9" sqref="S9"/>
    </sheetView>
  </sheetViews>
  <sheetFormatPr defaultRowHeight="15"/>
  <cols>
    <col min="1" max="8" width="16.28515625" customWidth="1"/>
    <col min="13" max="13" width="19" customWidth="1"/>
    <col min="19" max="19" width="11.42578125" customWidth="1"/>
  </cols>
  <sheetData>
    <row r="1" spans="1:21">
      <c r="A1" s="143" t="s">
        <v>159</v>
      </c>
      <c r="B1" s="143" t="s">
        <v>160</v>
      </c>
      <c r="C1" s="143" t="s">
        <v>161</v>
      </c>
      <c r="D1" s="143" t="s">
        <v>162</v>
      </c>
      <c r="E1" s="143" t="s">
        <v>163</v>
      </c>
      <c r="F1" s="143" t="s">
        <v>149</v>
      </c>
      <c r="G1" s="143" t="s">
        <v>164</v>
      </c>
      <c r="H1" s="143" t="s">
        <v>165</v>
      </c>
      <c r="I1" s="147" t="s">
        <v>944</v>
      </c>
      <c r="J1" s="147" t="s">
        <v>945</v>
      </c>
    </row>
    <row r="2" spans="1:21">
      <c r="A2" s="144" t="s">
        <v>277</v>
      </c>
      <c r="B2" s="144" t="s">
        <v>278</v>
      </c>
      <c r="C2" s="144" t="s">
        <v>214</v>
      </c>
      <c r="D2" s="144" t="s">
        <v>279</v>
      </c>
      <c r="E2" s="144" t="s">
        <v>176</v>
      </c>
      <c r="F2" s="144" t="s">
        <v>140</v>
      </c>
      <c r="G2" s="145">
        <v>45000</v>
      </c>
      <c r="H2" s="146">
        <v>36739</v>
      </c>
      <c r="I2">
        <v>32</v>
      </c>
      <c r="J2">
        <v>4</v>
      </c>
      <c r="M2" t="s">
        <v>947</v>
      </c>
    </row>
    <row r="3" spans="1:21">
      <c r="A3" s="144" t="s">
        <v>294</v>
      </c>
      <c r="B3" s="144" t="s">
        <v>295</v>
      </c>
      <c r="C3" s="144" t="s">
        <v>296</v>
      </c>
      <c r="D3" s="144" t="s">
        <v>297</v>
      </c>
      <c r="E3" s="144" t="s">
        <v>195</v>
      </c>
      <c r="F3" s="144" t="s">
        <v>140</v>
      </c>
      <c r="G3" s="145">
        <v>32000</v>
      </c>
      <c r="H3" s="146">
        <v>36892</v>
      </c>
      <c r="I3">
        <v>25</v>
      </c>
      <c r="J3">
        <v>5</v>
      </c>
    </row>
    <row r="4" spans="1:21" ht="21">
      <c r="A4" s="144" t="s">
        <v>311</v>
      </c>
      <c r="B4" s="144" t="s">
        <v>312</v>
      </c>
      <c r="C4" s="144" t="s">
        <v>174</v>
      </c>
      <c r="D4" s="144" t="s">
        <v>313</v>
      </c>
      <c r="E4" s="144" t="s">
        <v>203</v>
      </c>
      <c r="F4" s="144" t="s">
        <v>140</v>
      </c>
      <c r="G4" s="145">
        <v>32000</v>
      </c>
      <c r="H4" s="146">
        <v>37043</v>
      </c>
      <c r="I4">
        <v>44</v>
      </c>
      <c r="J4">
        <v>10</v>
      </c>
      <c r="M4" s="148" t="s">
        <v>946</v>
      </c>
    </row>
    <row r="5" spans="1:21">
      <c r="A5" s="144" t="s">
        <v>526</v>
      </c>
      <c r="B5" s="144" t="s">
        <v>527</v>
      </c>
      <c r="C5" s="144" t="s">
        <v>528</v>
      </c>
      <c r="D5" s="144" t="s">
        <v>529</v>
      </c>
      <c r="E5" s="144" t="s">
        <v>170</v>
      </c>
      <c r="F5" s="144" t="s">
        <v>140</v>
      </c>
      <c r="G5" s="145">
        <v>32000</v>
      </c>
      <c r="H5" s="146">
        <v>37196</v>
      </c>
      <c r="I5">
        <v>26</v>
      </c>
      <c r="J5">
        <v>4</v>
      </c>
    </row>
    <row r="6" spans="1:21">
      <c r="A6" s="144" t="s">
        <v>530</v>
      </c>
      <c r="B6" s="144" t="s">
        <v>531</v>
      </c>
      <c r="C6" s="144" t="s">
        <v>532</v>
      </c>
      <c r="D6" s="144" t="s">
        <v>533</v>
      </c>
      <c r="E6" s="144" t="s">
        <v>176</v>
      </c>
      <c r="F6" s="144" t="s">
        <v>140</v>
      </c>
      <c r="G6" s="145">
        <v>32000</v>
      </c>
      <c r="H6" s="146">
        <v>37347</v>
      </c>
      <c r="I6">
        <v>43</v>
      </c>
      <c r="J6">
        <v>9</v>
      </c>
      <c r="M6" t="s">
        <v>948</v>
      </c>
      <c r="S6" s="182">
        <v>555000</v>
      </c>
      <c r="T6" s="298"/>
    </row>
    <row r="7" spans="1:21">
      <c r="A7" s="144" t="s">
        <v>534</v>
      </c>
      <c r="B7" s="144" t="s">
        <v>535</v>
      </c>
      <c r="C7" s="144" t="s">
        <v>536</v>
      </c>
      <c r="D7" s="144" t="s">
        <v>537</v>
      </c>
      <c r="E7" s="144" t="s">
        <v>195</v>
      </c>
      <c r="F7" s="144" t="s">
        <v>140</v>
      </c>
      <c r="G7" s="145">
        <v>32000</v>
      </c>
      <c r="H7" s="146">
        <v>37500</v>
      </c>
      <c r="I7">
        <v>36</v>
      </c>
      <c r="J7">
        <v>4</v>
      </c>
      <c r="M7" t="s">
        <v>949</v>
      </c>
      <c r="S7" s="182">
        <v>4.5</v>
      </c>
      <c r="T7" s="298"/>
    </row>
    <row r="8" spans="1:21">
      <c r="A8" s="144" t="s">
        <v>538</v>
      </c>
      <c r="B8" s="144" t="s">
        <v>539</v>
      </c>
      <c r="C8" s="144" t="s">
        <v>540</v>
      </c>
      <c r="D8" s="144" t="s">
        <v>541</v>
      </c>
      <c r="E8" s="144" t="s">
        <v>203</v>
      </c>
      <c r="F8" s="144" t="s">
        <v>140</v>
      </c>
      <c r="G8" s="145">
        <v>32000</v>
      </c>
      <c r="H8" s="146">
        <v>37653</v>
      </c>
      <c r="I8">
        <v>35</v>
      </c>
      <c r="J8">
        <v>1</v>
      </c>
      <c r="M8" t="s">
        <v>950</v>
      </c>
      <c r="S8" s="182">
        <v>11</v>
      </c>
      <c r="T8" s="298"/>
    </row>
    <row r="9" spans="1:21">
      <c r="A9" s="144" t="s">
        <v>542</v>
      </c>
      <c r="B9" s="144" t="s">
        <v>178</v>
      </c>
      <c r="C9" s="144" t="s">
        <v>528</v>
      </c>
      <c r="D9" s="144" t="s">
        <v>543</v>
      </c>
      <c r="E9" s="144" t="s">
        <v>170</v>
      </c>
      <c r="F9" s="144" t="s">
        <v>140</v>
      </c>
      <c r="G9" s="145">
        <v>32000</v>
      </c>
      <c r="H9" s="146">
        <v>37803</v>
      </c>
      <c r="I9">
        <v>30</v>
      </c>
      <c r="J9">
        <v>3</v>
      </c>
      <c r="M9" t="s">
        <v>951</v>
      </c>
      <c r="S9" s="182">
        <v>33.636363636363633</v>
      </c>
      <c r="T9" s="298"/>
    </row>
    <row r="10" spans="1:21">
      <c r="A10" s="144" t="s">
        <v>544</v>
      </c>
      <c r="B10" s="144" t="s">
        <v>200</v>
      </c>
      <c r="C10" s="144" t="s">
        <v>532</v>
      </c>
      <c r="D10" s="144" t="s">
        <v>545</v>
      </c>
      <c r="E10" s="144" t="s">
        <v>176</v>
      </c>
      <c r="F10" s="144" t="s">
        <v>140</v>
      </c>
      <c r="G10" s="145">
        <v>32000</v>
      </c>
      <c r="H10" s="146">
        <v>37956</v>
      </c>
      <c r="I10">
        <v>35</v>
      </c>
      <c r="J10">
        <v>1</v>
      </c>
      <c r="M10" t="s">
        <v>952</v>
      </c>
      <c r="S10" s="182">
        <v>1598000</v>
      </c>
      <c r="T10" s="298"/>
    </row>
    <row r="11" spans="1:21">
      <c r="A11" s="144" t="s">
        <v>546</v>
      </c>
      <c r="B11" s="144" t="s">
        <v>217</v>
      </c>
      <c r="C11" s="144" t="s">
        <v>547</v>
      </c>
      <c r="D11" s="144" t="s">
        <v>548</v>
      </c>
      <c r="E11" s="144" t="s">
        <v>176</v>
      </c>
      <c r="F11" s="144" t="s">
        <v>190</v>
      </c>
      <c r="G11" s="145">
        <v>32000</v>
      </c>
      <c r="H11" s="146">
        <v>38078</v>
      </c>
      <c r="I11">
        <v>20</v>
      </c>
      <c r="J11">
        <v>8</v>
      </c>
      <c r="M11" t="s">
        <v>953</v>
      </c>
      <c r="S11" s="182">
        <v>11</v>
      </c>
      <c r="T11" s="298"/>
    </row>
    <row r="12" spans="1:21">
      <c r="A12" s="144" t="s">
        <v>549</v>
      </c>
      <c r="B12" s="144" t="s">
        <v>232</v>
      </c>
      <c r="C12" s="144" t="s">
        <v>550</v>
      </c>
      <c r="D12" s="144" t="s">
        <v>551</v>
      </c>
      <c r="E12" s="144" t="s">
        <v>176</v>
      </c>
      <c r="F12" s="144" t="s">
        <v>137</v>
      </c>
      <c r="G12" s="145">
        <v>32000</v>
      </c>
      <c r="H12" s="146">
        <v>38200</v>
      </c>
      <c r="I12">
        <v>38</v>
      </c>
      <c r="J12">
        <v>5</v>
      </c>
    </row>
    <row r="13" spans="1:21">
      <c r="A13" s="144" t="s">
        <v>552</v>
      </c>
      <c r="B13" s="144" t="s">
        <v>247</v>
      </c>
      <c r="C13" s="144" t="s">
        <v>553</v>
      </c>
      <c r="D13" s="144" t="s">
        <v>554</v>
      </c>
      <c r="E13" s="144" t="s">
        <v>176</v>
      </c>
      <c r="F13" s="144" t="s">
        <v>171</v>
      </c>
      <c r="G13" s="145">
        <v>32000</v>
      </c>
      <c r="H13" s="146">
        <v>38322</v>
      </c>
      <c r="I13">
        <v>40</v>
      </c>
      <c r="J13">
        <v>9</v>
      </c>
    </row>
    <row r="14" spans="1:21" ht="21">
      <c r="A14" s="144" t="s">
        <v>555</v>
      </c>
      <c r="B14" s="144" t="s">
        <v>531</v>
      </c>
      <c r="C14" s="144" t="s">
        <v>244</v>
      </c>
      <c r="D14" s="144" t="s">
        <v>556</v>
      </c>
      <c r="E14" s="144" t="s">
        <v>176</v>
      </c>
      <c r="F14" s="144" t="s">
        <v>181</v>
      </c>
      <c r="G14" s="145">
        <v>32000</v>
      </c>
      <c r="H14" s="146">
        <v>38443</v>
      </c>
      <c r="I14">
        <v>36</v>
      </c>
      <c r="J14">
        <v>4</v>
      </c>
      <c r="M14" s="148" t="s">
        <v>954</v>
      </c>
    </row>
    <row r="15" spans="1:21">
      <c r="A15" s="144" t="s">
        <v>557</v>
      </c>
      <c r="B15" s="144" t="s">
        <v>558</v>
      </c>
      <c r="C15" s="144" t="s">
        <v>260</v>
      </c>
      <c r="D15" s="144" t="s">
        <v>559</v>
      </c>
      <c r="E15" s="144" t="s">
        <v>176</v>
      </c>
      <c r="F15" s="144" t="s">
        <v>140</v>
      </c>
      <c r="G15" s="145">
        <v>32000</v>
      </c>
      <c r="H15" s="146">
        <v>38565</v>
      </c>
      <c r="I15">
        <v>21</v>
      </c>
      <c r="J15">
        <v>3</v>
      </c>
    </row>
    <row r="16" spans="1:21">
      <c r="A16" s="144" t="s">
        <v>560</v>
      </c>
      <c r="B16" s="144" t="s">
        <v>561</v>
      </c>
      <c r="C16" s="144" t="s">
        <v>275</v>
      </c>
      <c r="D16" s="144" t="s">
        <v>562</v>
      </c>
      <c r="E16" s="144" t="s">
        <v>176</v>
      </c>
      <c r="F16" s="144" t="s">
        <v>190</v>
      </c>
      <c r="G16" s="145">
        <v>32000</v>
      </c>
      <c r="H16" s="146">
        <v>38687</v>
      </c>
      <c r="I16">
        <v>35</v>
      </c>
      <c r="J16">
        <v>6</v>
      </c>
      <c r="M16" t="s">
        <v>955</v>
      </c>
      <c r="T16" s="182">
        <v>64000</v>
      </c>
      <c r="U16" s="297"/>
    </row>
    <row r="17" spans="1:21">
      <c r="A17" s="144" t="s">
        <v>563</v>
      </c>
      <c r="B17" s="144" t="s">
        <v>303</v>
      </c>
      <c r="C17" s="144" t="s">
        <v>289</v>
      </c>
      <c r="D17" s="144" t="s">
        <v>564</v>
      </c>
      <c r="E17" s="144" t="s">
        <v>176</v>
      </c>
      <c r="F17" s="144" t="s">
        <v>137</v>
      </c>
      <c r="G17" s="145">
        <v>32000</v>
      </c>
      <c r="H17" s="146">
        <v>35895</v>
      </c>
      <c r="I17">
        <v>44</v>
      </c>
      <c r="J17">
        <v>1</v>
      </c>
      <c r="M17" t="s">
        <v>956</v>
      </c>
      <c r="T17" s="182">
        <v>28.5</v>
      </c>
      <c r="U17" s="289"/>
    </row>
    <row r="18" spans="1:21">
      <c r="A18" s="144" t="s">
        <v>565</v>
      </c>
      <c r="B18" s="144" t="s">
        <v>183</v>
      </c>
      <c r="C18" s="144" t="s">
        <v>303</v>
      </c>
      <c r="D18" s="144" t="s">
        <v>566</v>
      </c>
      <c r="E18" s="144" t="s">
        <v>176</v>
      </c>
      <c r="F18" s="144" t="s">
        <v>171</v>
      </c>
      <c r="G18" s="145">
        <v>32000</v>
      </c>
      <c r="H18" s="146">
        <v>36017</v>
      </c>
      <c r="I18">
        <v>27</v>
      </c>
      <c r="J18">
        <v>2</v>
      </c>
      <c r="M18" t="s">
        <v>957</v>
      </c>
      <c r="T18" s="182">
        <v>336000</v>
      </c>
      <c r="U18" s="289"/>
    </row>
    <row r="19" spans="1:21">
      <c r="A19" s="144" t="s">
        <v>567</v>
      </c>
      <c r="B19" s="144" t="s">
        <v>200</v>
      </c>
      <c r="C19" s="144" t="s">
        <v>316</v>
      </c>
      <c r="D19" s="144" t="s">
        <v>568</v>
      </c>
      <c r="E19" s="144" t="s">
        <v>176</v>
      </c>
      <c r="F19" s="144" t="s">
        <v>181</v>
      </c>
      <c r="G19" s="145">
        <v>32000</v>
      </c>
      <c r="H19" s="146">
        <v>36139</v>
      </c>
      <c r="I19">
        <v>38</v>
      </c>
      <c r="J19">
        <v>7</v>
      </c>
      <c r="M19" t="s">
        <v>958</v>
      </c>
      <c r="T19" s="182">
        <v>8</v>
      </c>
      <c r="U19" s="289"/>
    </row>
    <row r="20" spans="1:21">
      <c r="A20" s="144" t="s">
        <v>280</v>
      </c>
      <c r="B20" s="144" t="s">
        <v>281</v>
      </c>
      <c r="C20" s="144" t="s">
        <v>260</v>
      </c>
      <c r="D20" s="144" t="s">
        <v>282</v>
      </c>
      <c r="E20" s="144" t="s">
        <v>195</v>
      </c>
      <c r="F20" s="144" t="s">
        <v>181</v>
      </c>
      <c r="G20" s="145">
        <v>34000</v>
      </c>
      <c r="H20" s="146">
        <v>36770</v>
      </c>
      <c r="I20">
        <v>25</v>
      </c>
      <c r="J20">
        <v>10</v>
      </c>
      <c r="M20" t="s">
        <v>959</v>
      </c>
      <c r="T20" s="182">
        <v>3</v>
      </c>
      <c r="U20" s="289"/>
    </row>
    <row r="21" spans="1:21">
      <c r="A21" s="144" t="s">
        <v>298</v>
      </c>
      <c r="B21" s="144" t="s">
        <v>299</v>
      </c>
      <c r="C21" s="144" t="s">
        <v>296</v>
      </c>
      <c r="D21" s="144" t="s">
        <v>300</v>
      </c>
      <c r="E21" s="144" t="s">
        <v>203</v>
      </c>
      <c r="F21" s="144" t="s">
        <v>181</v>
      </c>
      <c r="G21" s="145">
        <v>34000</v>
      </c>
      <c r="H21" s="146">
        <v>36923</v>
      </c>
      <c r="I21">
        <v>41</v>
      </c>
      <c r="J21">
        <v>9</v>
      </c>
    </row>
    <row r="22" spans="1:21">
      <c r="A22" s="144" t="s">
        <v>314</v>
      </c>
      <c r="B22" s="144" t="s">
        <v>315</v>
      </c>
      <c r="C22" s="144" t="s">
        <v>316</v>
      </c>
      <c r="D22" s="144" t="s">
        <v>317</v>
      </c>
      <c r="E22" s="144" t="s">
        <v>170</v>
      </c>
      <c r="F22" s="144" t="s">
        <v>181</v>
      </c>
      <c r="G22" s="145">
        <v>34000</v>
      </c>
      <c r="H22" s="146">
        <v>37073</v>
      </c>
      <c r="I22">
        <v>23</v>
      </c>
      <c r="J22">
        <v>6</v>
      </c>
    </row>
    <row r="23" spans="1:21">
      <c r="A23" s="144" t="s">
        <v>569</v>
      </c>
      <c r="B23" s="144" t="s">
        <v>570</v>
      </c>
      <c r="C23" s="144" t="s">
        <v>571</v>
      </c>
      <c r="D23" s="144" t="s">
        <v>572</v>
      </c>
      <c r="E23" s="144" t="s">
        <v>176</v>
      </c>
      <c r="F23" s="144" t="s">
        <v>181</v>
      </c>
      <c r="G23" s="145">
        <v>34000</v>
      </c>
      <c r="H23" s="146">
        <v>37226</v>
      </c>
      <c r="I23">
        <v>34</v>
      </c>
      <c r="J23">
        <v>1</v>
      </c>
    </row>
    <row r="24" spans="1:21">
      <c r="A24" s="144" t="s">
        <v>573</v>
      </c>
      <c r="B24" s="144" t="s">
        <v>574</v>
      </c>
      <c r="C24" s="144" t="s">
        <v>575</v>
      </c>
      <c r="D24" s="144" t="s">
        <v>576</v>
      </c>
      <c r="E24" s="144" t="s">
        <v>195</v>
      </c>
      <c r="F24" s="144" t="s">
        <v>181</v>
      </c>
      <c r="G24" s="145">
        <v>34000</v>
      </c>
      <c r="H24" s="146">
        <v>37377</v>
      </c>
      <c r="I24">
        <v>31</v>
      </c>
      <c r="J24">
        <v>8</v>
      </c>
    </row>
    <row r="25" spans="1:21">
      <c r="A25" s="144" t="s">
        <v>577</v>
      </c>
      <c r="B25" s="144" t="s">
        <v>578</v>
      </c>
      <c r="C25" s="144" t="s">
        <v>579</v>
      </c>
      <c r="D25" s="144" t="s">
        <v>580</v>
      </c>
      <c r="E25" s="144" t="s">
        <v>203</v>
      </c>
      <c r="F25" s="144" t="s">
        <v>181</v>
      </c>
      <c r="G25" s="145">
        <v>34000</v>
      </c>
      <c r="H25" s="146">
        <v>37530</v>
      </c>
      <c r="I25">
        <v>40</v>
      </c>
      <c r="J25">
        <v>8</v>
      </c>
    </row>
    <row r="26" spans="1:21">
      <c r="A26" s="144" t="s">
        <v>581</v>
      </c>
      <c r="B26" s="144" t="s">
        <v>582</v>
      </c>
      <c r="C26" s="144" t="s">
        <v>296</v>
      </c>
      <c r="D26" s="144" t="s">
        <v>583</v>
      </c>
      <c r="E26" s="144" t="s">
        <v>170</v>
      </c>
      <c r="F26" s="144" t="s">
        <v>181</v>
      </c>
      <c r="G26" s="145">
        <v>34000</v>
      </c>
      <c r="H26" s="146">
        <v>37681</v>
      </c>
      <c r="I26">
        <v>35</v>
      </c>
      <c r="J26">
        <v>5</v>
      </c>
      <c r="Q26" t="s">
        <v>109</v>
      </c>
      <c r="R26" t="s">
        <v>1556</v>
      </c>
    </row>
    <row r="27" spans="1:21">
      <c r="A27" s="144" t="s">
        <v>584</v>
      </c>
      <c r="B27" s="144" t="s">
        <v>183</v>
      </c>
      <c r="C27" s="144" t="s">
        <v>571</v>
      </c>
      <c r="D27" s="144" t="s">
        <v>585</v>
      </c>
      <c r="E27" s="144" t="s">
        <v>176</v>
      </c>
      <c r="F27" s="144" t="s">
        <v>181</v>
      </c>
      <c r="G27" s="145">
        <v>34000</v>
      </c>
      <c r="H27" s="146">
        <v>37834</v>
      </c>
      <c r="I27">
        <v>39</v>
      </c>
      <c r="J27">
        <v>8</v>
      </c>
      <c r="Q27" t="s">
        <v>112</v>
      </c>
      <c r="R27" t="s">
        <v>112</v>
      </c>
      <c r="S27" t="s">
        <v>1557</v>
      </c>
    </row>
    <row r="28" spans="1:21">
      <c r="A28" s="144" t="s">
        <v>586</v>
      </c>
      <c r="B28" s="144" t="s">
        <v>205</v>
      </c>
      <c r="C28" s="144" t="s">
        <v>575</v>
      </c>
      <c r="D28" s="144" t="s">
        <v>587</v>
      </c>
      <c r="E28" s="144" t="s">
        <v>195</v>
      </c>
      <c r="F28" s="144" t="s">
        <v>181</v>
      </c>
      <c r="G28" s="145">
        <v>34000</v>
      </c>
      <c r="H28" s="146">
        <v>37987</v>
      </c>
      <c r="I28">
        <v>38</v>
      </c>
      <c r="J28">
        <v>10</v>
      </c>
      <c r="Q28" t="s">
        <v>1558</v>
      </c>
      <c r="R28" t="s">
        <v>112</v>
      </c>
      <c r="S28" t="s">
        <v>1559</v>
      </c>
    </row>
    <row r="29" spans="1:21">
      <c r="A29" s="144" t="s">
        <v>588</v>
      </c>
      <c r="B29" s="144" t="s">
        <v>221</v>
      </c>
      <c r="C29" s="144" t="s">
        <v>536</v>
      </c>
      <c r="D29" s="144" t="s">
        <v>589</v>
      </c>
      <c r="E29" s="144" t="s">
        <v>195</v>
      </c>
      <c r="F29" s="144" t="s">
        <v>140</v>
      </c>
      <c r="G29" s="145">
        <v>34000</v>
      </c>
      <c r="H29" s="146">
        <v>38108</v>
      </c>
      <c r="I29">
        <v>20</v>
      </c>
      <c r="J29">
        <v>8</v>
      </c>
      <c r="Q29" t="s">
        <v>1560</v>
      </c>
      <c r="R29" t="s">
        <v>1558</v>
      </c>
      <c r="S29" t="s">
        <v>1561</v>
      </c>
    </row>
    <row r="30" spans="1:21">
      <c r="A30" s="144" t="s">
        <v>590</v>
      </c>
      <c r="B30" s="144" t="s">
        <v>235</v>
      </c>
      <c r="C30" s="144" t="s">
        <v>210</v>
      </c>
      <c r="D30" s="144" t="s">
        <v>591</v>
      </c>
      <c r="E30" s="144" t="s">
        <v>195</v>
      </c>
      <c r="F30" s="144" t="s">
        <v>190</v>
      </c>
      <c r="G30" s="145">
        <v>34000</v>
      </c>
      <c r="H30" s="146">
        <v>38231</v>
      </c>
      <c r="I30">
        <v>42</v>
      </c>
      <c r="J30">
        <v>1</v>
      </c>
      <c r="S30" t="s">
        <v>1562</v>
      </c>
    </row>
    <row r="31" spans="1:21">
      <c r="A31" s="144" t="s">
        <v>592</v>
      </c>
      <c r="B31" s="144" t="s">
        <v>251</v>
      </c>
      <c r="C31" s="144" t="s">
        <v>183</v>
      </c>
      <c r="D31" s="144" t="s">
        <v>593</v>
      </c>
      <c r="E31" s="144" t="s">
        <v>195</v>
      </c>
      <c r="F31" s="144" t="s">
        <v>137</v>
      </c>
      <c r="G31" s="145">
        <v>34000</v>
      </c>
      <c r="H31" s="146">
        <v>38353</v>
      </c>
      <c r="I31">
        <v>29</v>
      </c>
      <c r="J31">
        <v>2</v>
      </c>
    </row>
    <row r="32" spans="1:21">
      <c r="A32" s="144" t="s">
        <v>594</v>
      </c>
      <c r="B32" s="144" t="s">
        <v>574</v>
      </c>
      <c r="C32" s="144" t="s">
        <v>248</v>
      </c>
      <c r="D32" s="144" t="s">
        <v>595</v>
      </c>
      <c r="E32" s="144" t="s">
        <v>195</v>
      </c>
      <c r="F32" s="144" t="s">
        <v>171</v>
      </c>
      <c r="G32" s="145">
        <v>34000</v>
      </c>
      <c r="H32" s="146">
        <v>38473</v>
      </c>
      <c r="I32">
        <v>37</v>
      </c>
      <c r="J32">
        <v>9</v>
      </c>
    </row>
    <row r="33" spans="1:10">
      <c r="A33" s="144" t="s">
        <v>596</v>
      </c>
      <c r="B33" s="144" t="s">
        <v>535</v>
      </c>
      <c r="C33" s="144" t="s">
        <v>264</v>
      </c>
      <c r="D33" s="144" t="s">
        <v>597</v>
      </c>
      <c r="E33" s="144" t="s">
        <v>195</v>
      </c>
      <c r="F33" s="144" t="s">
        <v>181</v>
      </c>
      <c r="G33" s="145">
        <v>34000</v>
      </c>
      <c r="H33" s="146">
        <v>38596</v>
      </c>
      <c r="I33">
        <v>45</v>
      </c>
      <c r="J33">
        <v>3</v>
      </c>
    </row>
    <row r="34" spans="1:10">
      <c r="A34" s="144" t="s">
        <v>598</v>
      </c>
      <c r="B34" s="144" t="s">
        <v>599</v>
      </c>
      <c r="C34" s="144" t="s">
        <v>214</v>
      </c>
      <c r="D34" s="144" t="s">
        <v>600</v>
      </c>
      <c r="E34" s="144" t="s">
        <v>195</v>
      </c>
      <c r="F34" s="144" t="s">
        <v>140</v>
      </c>
      <c r="G34" s="145">
        <v>34000</v>
      </c>
      <c r="H34" s="146">
        <v>35805</v>
      </c>
      <c r="I34">
        <v>37</v>
      </c>
      <c r="J34">
        <v>2</v>
      </c>
    </row>
    <row r="35" spans="1:10">
      <c r="A35" s="144" t="s">
        <v>601</v>
      </c>
      <c r="B35" s="144" t="s">
        <v>296</v>
      </c>
      <c r="C35" s="144" t="s">
        <v>292</v>
      </c>
      <c r="D35" s="144" t="s">
        <v>602</v>
      </c>
      <c r="E35" s="144" t="s">
        <v>195</v>
      </c>
      <c r="F35" s="144" t="s">
        <v>190</v>
      </c>
      <c r="G35" s="145">
        <v>34000</v>
      </c>
      <c r="H35" s="146">
        <v>35925</v>
      </c>
      <c r="I35">
        <v>40</v>
      </c>
      <c r="J35">
        <v>3</v>
      </c>
    </row>
    <row r="36" spans="1:10">
      <c r="A36" s="144" t="s">
        <v>603</v>
      </c>
      <c r="B36" s="144" t="s">
        <v>187</v>
      </c>
      <c r="C36" s="144" t="s">
        <v>307</v>
      </c>
      <c r="D36" s="144" t="s">
        <v>604</v>
      </c>
      <c r="E36" s="144" t="s">
        <v>195</v>
      </c>
      <c r="F36" s="144" t="s">
        <v>137</v>
      </c>
      <c r="G36" s="145">
        <v>34000</v>
      </c>
      <c r="H36" s="146">
        <v>36048</v>
      </c>
      <c r="I36">
        <v>33</v>
      </c>
      <c r="J36">
        <v>9</v>
      </c>
    </row>
    <row r="37" spans="1:10">
      <c r="A37" s="144" t="s">
        <v>605</v>
      </c>
      <c r="B37" s="144" t="s">
        <v>205</v>
      </c>
      <c r="C37" s="144" t="s">
        <v>606</v>
      </c>
      <c r="D37" s="144" t="s">
        <v>607</v>
      </c>
      <c r="E37" s="144" t="s">
        <v>195</v>
      </c>
      <c r="F37" s="144" t="s">
        <v>171</v>
      </c>
      <c r="G37" s="145">
        <v>34000</v>
      </c>
      <c r="H37" s="146">
        <v>36170</v>
      </c>
      <c r="I37">
        <v>35</v>
      </c>
      <c r="J37">
        <v>10</v>
      </c>
    </row>
    <row r="38" spans="1:10">
      <c r="A38" s="144" t="s">
        <v>608</v>
      </c>
      <c r="B38" s="144" t="s">
        <v>251</v>
      </c>
      <c r="C38" s="144" t="s">
        <v>296</v>
      </c>
      <c r="D38" s="144" t="s">
        <v>609</v>
      </c>
      <c r="E38" s="144" t="s">
        <v>170</v>
      </c>
      <c r="F38" s="144" t="s">
        <v>181</v>
      </c>
      <c r="G38" s="145">
        <v>34000</v>
      </c>
      <c r="H38" s="146">
        <v>36152</v>
      </c>
      <c r="I38">
        <v>40</v>
      </c>
      <c r="J38">
        <v>1</v>
      </c>
    </row>
    <row r="39" spans="1:10">
      <c r="A39" s="144" t="s">
        <v>274</v>
      </c>
      <c r="B39" s="144" t="s">
        <v>225</v>
      </c>
      <c r="C39" s="144" t="s">
        <v>275</v>
      </c>
      <c r="D39" s="144" t="s">
        <v>276</v>
      </c>
      <c r="E39" s="144" t="s">
        <v>170</v>
      </c>
      <c r="F39" s="144" t="s">
        <v>190</v>
      </c>
      <c r="G39" s="145">
        <v>45000</v>
      </c>
      <c r="H39" s="146">
        <v>36708</v>
      </c>
      <c r="I39">
        <v>22</v>
      </c>
      <c r="J39">
        <v>2</v>
      </c>
    </row>
    <row r="40" spans="1:10">
      <c r="A40" s="144" t="s">
        <v>291</v>
      </c>
      <c r="B40" s="144" t="s">
        <v>200</v>
      </c>
      <c r="C40" s="144" t="s">
        <v>292</v>
      </c>
      <c r="D40" s="144" t="s">
        <v>293</v>
      </c>
      <c r="E40" s="144" t="s">
        <v>176</v>
      </c>
      <c r="F40" s="144" t="s">
        <v>190</v>
      </c>
      <c r="G40" s="145">
        <v>45000</v>
      </c>
      <c r="H40" s="146">
        <v>36861</v>
      </c>
      <c r="I40">
        <v>32</v>
      </c>
      <c r="J40">
        <v>8</v>
      </c>
    </row>
    <row r="41" spans="1:10">
      <c r="A41" s="144" t="s">
        <v>309</v>
      </c>
      <c r="B41" s="144" t="s">
        <v>278</v>
      </c>
      <c r="C41" s="144" t="s">
        <v>303</v>
      </c>
      <c r="D41" s="144" t="s">
        <v>310</v>
      </c>
      <c r="E41" s="144" t="s">
        <v>195</v>
      </c>
      <c r="F41" s="144" t="s">
        <v>190</v>
      </c>
      <c r="G41" s="145">
        <v>45000</v>
      </c>
      <c r="H41" s="146">
        <v>37012</v>
      </c>
      <c r="I41">
        <v>29</v>
      </c>
      <c r="J41">
        <v>10</v>
      </c>
    </row>
    <row r="42" spans="1:10">
      <c r="A42" s="144" t="s">
        <v>610</v>
      </c>
      <c r="B42" s="144" t="s">
        <v>611</v>
      </c>
      <c r="C42" s="144" t="s">
        <v>222</v>
      </c>
      <c r="D42" s="144" t="s">
        <v>612</v>
      </c>
      <c r="E42" s="144" t="s">
        <v>203</v>
      </c>
      <c r="F42" s="144" t="s">
        <v>190</v>
      </c>
      <c r="G42" s="145">
        <v>45000</v>
      </c>
      <c r="H42" s="146">
        <v>37165</v>
      </c>
      <c r="I42">
        <v>43</v>
      </c>
      <c r="J42">
        <v>2</v>
      </c>
    </row>
    <row r="43" spans="1:10">
      <c r="A43" s="144" t="s">
        <v>613</v>
      </c>
      <c r="B43" s="144" t="s">
        <v>614</v>
      </c>
      <c r="C43" s="144" t="s">
        <v>615</v>
      </c>
      <c r="D43" s="144" t="s">
        <v>616</v>
      </c>
      <c r="E43" s="144" t="s">
        <v>170</v>
      </c>
      <c r="F43" s="144" t="s">
        <v>190</v>
      </c>
      <c r="G43" s="145">
        <v>45000</v>
      </c>
      <c r="H43" s="146">
        <v>37316</v>
      </c>
      <c r="I43">
        <v>32</v>
      </c>
      <c r="J43">
        <v>9</v>
      </c>
    </row>
    <row r="44" spans="1:10">
      <c r="A44" s="144" t="s">
        <v>617</v>
      </c>
      <c r="B44" s="144" t="s">
        <v>558</v>
      </c>
      <c r="C44" s="144" t="s">
        <v>547</v>
      </c>
      <c r="D44" s="144" t="s">
        <v>618</v>
      </c>
      <c r="E44" s="144" t="s">
        <v>176</v>
      </c>
      <c r="F44" s="144" t="s">
        <v>190</v>
      </c>
      <c r="G44" s="145">
        <v>45000</v>
      </c>
      <c r="H44" s="146">
        <v>37469</v>
      </c>
      <c r="I44">
        <v>27</v>
      </c>
      <c r="J44">
        <v>1</v>
      </c>
    </row>
    <row r="45" spans="1:10">
      <c r="A45" s="144" t="s">
        <v>619</v>
      </c>
      <c r="B45" s="144" t="s">
        <v>599</v>
      </c>
      <c r="C45" s="144" t="s">
        <v>210</v>
      </c>
      <c r="D45" s="144" t="s">
        <v>620</v>
      </c>
      <c r="E45" s="144" t="s">
        <v>195</v>
      </c>
      <c r="F45" s="144" t="s">
        <v>190</v>
      </c>
      <c r="G45" s="145">
        <v>45000</v>
      </c>
      <c r="H45" s="146">
        <v>37622</v>
      </c>
      <c r="I45">
        <v>27</v>
      </c>
      <c r="J45">
        <v>2</v>
      </c>
    </row>
    <row r="46" spans="1:10">
      <c r="A46" s="144" t="s">
        <v>621</v>
      </c>
      <c r="B46" s="144" t="s">
        <v>173</v>
      </c>
      <c r="C46" s="144" t="s">
        <v>295</v>
      </c>
      <c r="D46" s="144" t="s">
        <v>622</v>
      </c>
      <c r="E46" s="144" t="s">
        <v>203</v>
      </c>
      <c r="F46" s="144" t="s">
        <v>190</v>
      </c>
      <c r="G46" s="145">
        <v>45000</v>
      </c>
      <c r="H46" s="146">
        <v>37773</v>
      </c>
      <c r="I46">
        <v>34</v>
      </c>
      <c r="J46">
        <v>3</v>
      </c>
    </row>
    <row r="47" spans="1:10">
      <c r="A47" s="144" t="s">
        <v>623</v>
      </c>
      <c r="B47" s="144" t="s">
        <v>197</v>
      </c>
      <c r="C47" s="144" t="s">
        <v>615</v>
      </c>
      <c r="D47" s="144" t="s">
        <v>624</v>
      </c>
      <c r="E47" s="144" t="s">
        <v>170</v>
      </c>
      <c r="F47" s="144" t="s">
        <v>190</v>
      </c>
      <c r="G47" s="145">
        <v>45000</v>
      </c>
      <c r="H47" s="146">
        <v>37926</v>
      </c>
      <c r="I47">
        <v>38</v>
      </c>
      <c r="J47">
        <v>2</v>
      </c>
    </row>
    <row r="48" spans="1:10">
      <c r="A48" s="144" t="s">
        <v>625</v>
      </c>
      <c r="B48" s="144" t="s">
        <v>213</v>
      </c>
      <c r="C48" s="144" t="s">
        <v>626</v>
      </c>
      <c r="D48" s="144" t="s">
        <v>627</v>
      </c>
      <c r="E48" s="144" t="s">
        <v>170</v>
      </c>
      <c r="F48" s="144" t="s">
        <v>137</v>
      </c>
      <c r="G48" s="145">
        <v>45000</v>
      </c>
      <c r="H48" s="146">
        <v>38047</v>
      </c>
      <c r="I48">
        <v>25</v>
      </c>
      <c r="J48">
        <v>6</v>
      </c>
    </row>
    <row r="49" spans="1:10">
      <c r="A49" s="144" t="s">
        <v>628</v>
      </c>
      <c r="B49" s="144" t="s">
        <v>228</v>
      </c>
      <c r="C49" s="144" t="s">
        <v>629</v>
      </c>
      <c r="D49" s="144" t="s">
        <v>630</v>
      </c>
      <c r="E49" s="144" t="s">
        <v>170</v>
      </c>
      <c r="F49" s="144" t="s">
        <v>171</v>
      </c>
      <c r="G49" s="145">
        <v>45000</v>
      </c>
      <c r="H49" s="146">
        <v>38169</v>
      </c>
      <c r="I49">
        <v>35</v>
      </c>
      <c r="J49">
        <v>7</v>
      </c>
    </row>
    <row r="50" spans="1:10">
      <c r="A50" s="144" t="s">
        <v>631</v>
      </c>
      <c r="B50" s="144" t="s">
        <v>243</v>
      </c>
      <c r="C50" s="144" t="s">
        <v>296</v>
      </c>
      <c r="D50" s="144" t="s">
        <v>632</v>
      </c>
      <c r="E50" s="144" t="s">
        <v>170</v>
      </c>
      <c r="F50" s="144" t="s">
        <v>181</v>
      </c>
      <c r="G50" s="145">
        <v>45000</v>
      </c>
      <c r="H50" s="146">
        <v>38292</v>
      </c>
      <c r="I50">
        <v>38</v>
      </c>
      <c r="J50">
        <v>3</v>
      </c>
    </row>
    <row r="51" spans="1:10">
      <c r="A51" s="82"/>
      <c r="B51" s="82"/>
      <c r="C51" s="83"/>
      <c r="D51" s="82"/>
      <c r="E51" s="84"/>
    </row>
    <row r="52" spans="1:10">
      <c r="A52" s="82"/>
      <c r="B52" s="82"/>
      <c r="C52" s="83"/>
      <c r="D52" s="82"/>
      <c r="E52" s="84"/>
    </row>
    <row r="53" spans="1:10">
      <c r="A53" s="82"/>
      <c r="B53" s="82"/>
      <c r="C53" s="83"/>
      <c r="D53" s="82"/>
      <c r="E53" s="84"/>
    </row>
    <row r="54" spans="1:10">
      <c r="A54" s="82"/>
      <c r="B54" s="82"/>
      <c r="C54" s="83"/>
      <c r="D54" s="82"/>
      <c r="E54" s="84"/>
    </row>
    <row r="55" spans="1:10">
      <c r="A55" s="82"/>
      <c r="B55" s="82"/>
      <c r="C55" s="299">
        <f>SUMIFS(Earnings,Region,"south",Department,"accounts")</f>
        <v>141000</v>
      </c>
      <c r="D55" s="82"/>
      <c r="E55" s="84"/>
    </row>
    <row r="56" spans="1:10">
      <c r="A56" s="82"/>
      <c r="B56" s="82"/>
      <c r="C56" s="83"/>
      <c r="D56" s="82"/>
      <c r="E56" s="84"/>
    </row>
    <row r="57" spans="1:10">
      <c r="A57" s="82"/>
      <c r="B57" s="82"/>
      <c r="C57" s="83"/>
      <c r="D57" s="82"/>
      <c r="E57" s="84"/>
    </row>
    <row r="58" spans="1:10">
      <c r="A58" s="82"/>
      <c r="B58" s="82"/>
      <c r="C58" s="83"/>
      <c r="D58" s="82"/>
      <c r="E58" s="84"/>
      <c r="F58">
        <f>SUM(Earnings)</f>
        <v>1775000</v>
      </c>
    </row>
    <row r="59" spans="1:10">
      <c r="A59" s="82"/>
      <c r="B59" s="82"/>
      <c r="C59" s="83"/>
      <c r="D59" s="82"/>
      <c r="E59" s="84"/>
    </row>
    <row r="60" spans="1:10">
      <c r="A60" s="82"/>
      <c r="B60" s="82"/>
      <c r="C60" s="83"/>
      <c r="D60" s="82"/>
      <c r="E60" s="84"/>
    </row>
    <row r="61" spans="1:10">
      <c r="A61" s="82"/>
      <c r="B61" s="82"/>
      <c r="C61" s="83"/>
      <c r="D61" s="82"/>
      <c r="E61" s="84"/>
    </row>
    <row r="62" spans="1:10">
      <c r="A62" s="82"/>
      <c r="B62" s="82"/>
      <c r="C62" s="83"/>
      <c r="D62" s="82"/>
      <c r="E62" s="84"/>
    </row>
    <row r="63" spans="1:10">
      <c r="A63" s="82"/>
      <c r="B63" s="82"/>
      <c r="C63" s="83"/>
      <c r="D63" s="82"/>
      <c r="E63" s="84"/>
    </row>
    <row r="64" spans="1:10">
      <c r="A64" s="82"/>
      <c r="B64" s="82"/>
      <c r="C64" s="83"/>
      <c r="D64" s="82"/>
      <c r="E64" s="84"/>
    </row>
    <row r="65" spans="1:5">
      <c r="A65" s="82"/>
      <c r="B65" s="82"/>
      <c r="C65" s="83"/>
      <c r="D65" s="82"/>
      <c r="E65" s="84"/>
    </row>
    <row r="66" spans="1:5">
      <c r="A66" s="82"/>
      <c r="B66" s="82"/>
      <c r="C66" s="83"/>
      <c r="D66" s="82"/>
      <c r="E66" s="84"/>
    </row>
    <row r="67" spans="1:5">
      <c r="A67" s="82"/>
      <c r="B67" s="82"/>
      <c r="C67" s="83"/>
      <c r="D67" s="82"/>
      <c r="E67" s="84"/>
    </row>
    <row r="68" spans="1:5">
      <c r="A68" s="82"/>
      <c r="B68" s="82"/>
      <c r="C68" s="83"/>
      <c r="D68" s="82"/>
      <c r="E68" s="84"/>
    </row>
    <row r="69" spans="1:5">
      <c r="A69" s="82"/>
      <c r="B69" s="82"/>
      <c r="C69" s="83"/>
      <c r="D69" s="82"/>
      <c r="E69" s="84"/>
    </row>
    <row r="70" spans="1:5">
      <c r="A70" s="82"/>
      <c r="B70" s="82"/>
      <c r="C70" s="83"/>
      <c r="D70" s="82"/>
      <c r="E70" s="84"/>
    </row>
    <row r="71" spans="1:5">
      <c r="A71" s="82"/>
      <c r="B71" s="82"/>
      <c r="C71" s="83"/>
      <c r="D71" s="82"/>
      <c r="E71" s="84"/>
    </row>
    <row r="72" spans="1:5">
      <c r="A72" s="82"/>
      <c r="B72" s="82"/>
      <c r="C72" s="83"/>
      <c r="D72" s="82"/>
      <c r="E72" s="84"/>
    </row>
    <row r="73" spans="1:5">
      <c r="A73" s="82"/>
      <c r="B73" s="82"/>
      <c r="C73" s="83"/>
      <c r="D73" s="82"/>
      <c r="E73" s="84"/>
    </row>
    <row r="74" spans="1:5">
      <c r="A74" s="82"/>
      <c r="B74" s="82"/>
      <c r="C74" s="83"/>
      <c r="D74" s="82"/>
      <c r="E74" s="84"/>
    </row>
    <row r="75" spans="1:5">
      <c r="A75" s="82"/>
      <c r="B75" s="82"/>
      <c r="C75" s="83"/>
      <c r="D75" s="82"/>
      <c r="E75" s="84"/>
    </row>
    <row r="76" spans="1:5">
      <c r="A76" s="82"/>
      <c r="B76" s="82"/>
      <c r="C76" s="83"/>
      <c r="D76" s="82"/>
      <c r="E76" s="84"/>
    </row>
    <row r="77" spans="1:5">
      <c r="A77" s="82"/>
      <c r="B77" s="82"/>
      <c r="C77" s="83"/>
      <c r="D77" s="82"/>
      <c r="E77" s="84"/>
    </row>
    <row r="78" spans="1:5">
      <c r="A78" s="82"/>
      <c r="B78" s="82"/>
      <c r="C78" s="83"/>
      <c r="D78" s="82"/>
      <c r="E78" s="84"/>
    </row>
    <row r="79" spans="1:5">
      <c r="A79" s="82"/>
      <c r="B79" s="82"/>
      <c r="C79" s="83"/>
      <c r="D79" s="82"/>
      <c r="E79" s="84"/>
    </row>
    <row r="80" spans="1:5">
      <c r="A80" s="82"/>
      <c r="B80" s="82"/>
      <c r="C80" s="83"/>
      <c r="D80" s="82"/>
      <c r="E80" s="84"/>
    </row>
    <row r="81" spans="1:5">
      <c r="A81" s="82"/>
      <c r="B81" s="82"/>
      <c r="C81" s="83"/>
      <c r="D81" s="82"/>
      <c r="E81" s="84"/>
    </row>
    <row r="82" spans="1:5">
      <c r="A82" s="82"/>
      <c r="B82" s="82"/>
      <c r="C82" s="83"/>
      <c r="D82" s="82"/>
      <c r="E82" s="84"/>
    </row>
    <row r="83" spans="1:5">
      <c r="A83" s="82"/>
      <c r="B83" s="82"/>
      <c r="C83" s="83"/>
      <c r="D83" s="82"/>
      <c r="E83" s="84"/>
    </row>
    <row r="84" spans="1:5">
      <c r="A84" s="82"/>
      <c r="B84" s="82"/>
      <c r="C84" s="83"/>
      <c r="D84" s="82"/>
      <c r="E84" s="84"/>
    </row>
    <row r="85" spans="1:5">
      <c r="A85" s="82"/>
      <c r="B85" s="82"/>
      <c r="C85" s="83"/>
      <c r="D85" s="82"/>
      <c r="E85" s="84"/>
    </row>
    <row r="86" spans="1:5">
      <c r="A86" s="82"/>
      <c r="B86" s="82"/>
      <c r="C86" s="83"/>
      <c r="D86" s="82"/>
      <c r="E86" s="84"/>
    </row>
    <row r="87" spans="1:5">
      <c r="A87" s="82"/>
      <c r="B87" s="82"/>
      <c r="C87" s="83"/>
      <c r="D87" s="82"/>
      <c r="E87" s="84"/>
    </row>
    <row r="88" spans="1:5">
      <c r="A88" s="82"/>
      <c r="B88" s="82"/>
      <c r="C88" s="83"/>
      <c r="D88" s="82"/>
      <c r="E88" s="84"/>
    </row>
    <row r="89" spans="1:5">
      <c r="A89" s="82"/>
      <c r="B89" s="82"/>
      <c r="C89" s="83"/>
      <c r="D89" s="82"/>
      <c r="E89" s="84"/>
    </row>
    <row r="90" spans="1:5">
      <c r="A90" s="82"/>
      <c r="B90" s="82"/>
      <c r="C90" s="83"/>
      <c r="D90" s="82"/>
      <c r="E90" s="84"/>
    </row>
    <row r="91" spans="1:5">
      <c r="A91" s="82"/>
      <c r="B91" s="82"/>
      <c r="C91" s="83"/>
      <c r="D91" s="82"/>
      <c r="E91" s="84"/>
    </row>
    <row r="92" spans="1:5">
      <c r="A92" s="82"/>
      <c r="B92" s="82"/>
      <c r="C92" s="83"/>
      <c r="D92" s="82"/>
      <c r="E92" s="84"/>
    </row>
    <row r="93" spans="1:5">
      <c r="A93" s="82"/>
      <c r="B93" s="82"/>
      <c r="C93" s="83"/>
      <c r="D93" s="82"/>
      <c r="E93" s="84"/>
    </row>
    <row r="94" spans="1:5">
      <c r="A94" s="82"/>
      <c r="B94" s="82"/>
      <c r="C94" s="83"/>
      <c r="D94" s="82"/>
      <c r="E94" s="84"/>
    </row>
    <row r="95" spans="1:5">
      <c r="A95" s="82"/>
      <c r="B95" s="82"/>
      <c r="C95" s="83"/>
      <c r="D95" s="82"/>
      <c r="E95" s="84"/>
    </row>
    <row r="96" spans="1:5">
      <c r="A96" s="82"/>
      <c r="B96" s="82"/>
      <c r="C96" s="83"/>
      <c r="D96" s="82"/>
      <c r="E96" s="84"/>
    </row>
    <row r="97" spans="1:5">
      <c r="A97" s="82"/>
      <c r="B97" s="82"/>
      <c r="C97" s="83"/>
      <c r="D97" s="82"/>
      <c r="E97" s="84"/>
    </row>
    <row r="98" spans="1:5">
      <c r="A98" s="82"/>
      <c r="B98" s="82"/>
      <c r="C98" s="83"/>
      <c r="D98" s="82"/>
      <c r="E98" s="84"/>
    </row>
    <row r="99" spans="1:5">
      <c r="A99" s="82"/>
      <c r="B99" s="82"/>
      <c r="C99" s="83"/>
      <c r="D99" s="82"/>
      <c r="E99" s="84"/>
    </row>
    <row r="100" spans="1:5">
      <c r="A100" s="82"/>
      <c r="B100" s="82"/>
      <c r="C100" s="83"/>
      <c r="D100" s="82"/>
      <c r="E100" s="84"/>
    </row>
    <row r="101" spans="1:5">
      <c r="A101" s="82"/>
      <c r="B101" s="82"/>
      <c r="C101" s="83"/>
      <c r="D101" s="82"/>
      <c r="E101" s="84"/>
    </row>
    <row r="102" spans="1:5">
      <c r="A102" s="82"/>
      <c r="B102" s="82"/>
      <c r="C102" s="83"/>
      <c r="D102" s="82"/>
      <c r="E102" s="84"/>
    </row>
    <row r="103" spans="1:5">
      <c r="A103" s="82"/>
      <c r="B103" s="82"/>
      <c r="C103" s="83"/>
      <c r="D103" s="82"/>
      <c r="E103" s="84"/>
    </row>
    <row r="104" spans="1:5">
      <c r="A104" s="82"/>
      <c r="B104" s="82"/>
      <c r="C104" s="83"/>
      <c r="D104" s="82"/>
      <c r="E104" s="84"/>
    </row>
    <row r="105" spans="1:5">
      <c r="A105" s="82"/>
      <c r="B105" s="82"/>
      <c r="C105" s="83"/>
      <c r="D105" s="82"/>
      <c r="E105" s="84"/>
    </row>
    <row r="106" spans="1:5">
      <c r="A106" s="82"/>
      <c r="B106" s="82"/>
      <c r="C106" s="83"/>
      <c r="D106" s="82"/>
      <c r="E106" s="84"/>
    </row>
    <row r="107" spans="1:5">
      <c r="A107" s="82"/>
      <c r="B107" s="82"/>
      <c r="C107" s="83"/>
      <c r="D107" s="82"/>
      <c r="E107" s="84"/>
    </row>
    <row r="108" spans="1:5">
      <c r="A108" s="82"/>
      <c r="B108" s="82"/>
      <c r="C108" s="83"/>
      <c r="D108" s="82"/>
      <c r="E108" s="84"/>
    </row>
    <row r="109" spans="1:5">
      <c r="A109" s="82"/>
      <c r="B109" s="82"/>
      <c r="C109" s="83"/>
      <c r="D109" s="82"/>
      <c r="E109" s="84"/>
    </row>
    <row r="110" spans="1:5">
      <c r="A110" s="82"/>
      <c r="B110" s="82"/>
      <c r="C110" s="83"/>
      <c r="D110" s="82"/>
      <c r="E110" s="84"/>
    </row>
    <row r="111" spans="1:5">
      <c r="A111" s="82"/>
      <c r="B111" s="82"/>
      <c r="C111" s="83"/>
      <c r="D111" s="82"/>
      <c r="E111" s="84"/>
    </row>
    <row r="112" spans="1:5">
      <c r="A112" s="82"/>
      <c r="B112" s="82"/>
      <c r="C112" s="83"/>
      <c r="D112" s="82"/>
      <c r="E112" s="84"/>
    </row>
    <row r="113" spans="1:5">
      <c r="A113" s="82"/>
      <c r="B113" s="82"/>
      <c r="C113" s="83"/>
      <c r="D113" s="82"/>
      <c r="E113" s="84"/>
    </row>
    <row r="114" spans="1:5">
      <c r="A114" s="82"/>
      <c r="B114" s="82"/>
      <c r="C114" s="83"/>
      <c r="D114" s="82"/>
      <c r="E114" s="84"/>
    </row>
    <row r="115" spans="1:5">
      <c r="A115" s="82"/>
      <c r="B115" s="82"/>
      <c r="C115" s="83"/>
      <c r="D115" s="82"/>
      <c r="E115" s="84"/>
    </row>
    <row r="116" spans="1:5">
      <c r="A116" s="82"/>
      <c r="B116" s="82"/>
      <c r="C116" s="83"/>
      <c r="D116" s="82"/>
      <c r="E116" s="84"/>
    </row>
    <row r="117" spans="1:5">
      <c r="A117" s="82"/>
      <c r="B117" s="82"/>
      <c r="C117" s="83"/>
      <c r="D117" s="82"/>
      <c r="E117" s="84"/>
    </row>
    <row r="118" spans="1:5">
      <c r="A118" s="82"/>
      <c r="B118" s="82"/>
      <c r="C118" s="83"/>
      <c r="D118" s="82"/>
      <c r="E118" s="84"/>
    </row>
    <row r="119" spans="1:5">
      <c r="A119" s="82"/>
      <c r="B119" s="82"/>
      <c r="C119" s="83"/>
      <c r="D119" s="82"/>
      <c r="E119" s="84"/>
    </row>
    <row r="120" spans="1:5">
      <c r="A120" s="82"/>
      <c r="B120" s="82"/>
      <c r="C120" s="83"/>
      <c r="D120" s="82"/>
      <c r="E120" s="84"/>
    </row>
    <row r="121" spans="1:5">
      <c r="A121" s="82"/>
      <c r="B121" s="82"/>
      <c r="C121" s="83"/>
      <c r="D121" s="82"/>
      <c r="E121" s="84"/>
    </row>
    <row r="122" spans="1:5">
      <c r="A122" s="82"/>
      <c r="B122" s="82"/>
      <c r="C122" s="83"/>
      <c r="D122" s="82"/>
      <c r="E122" s="84"/>
    </row>
    <row r="123" spans="1:5">
      <c r="A123" s="82"/>
      <c r="B123" s="82"/>
      <c r="C123" s="83"/>
      <c r="D123" s="82"/>
      <c r="E123" s="84"/>
    </row>
    <row r="124" spans="1:5">
      <c r="A124" s="82"/>
      <c r="B124" s="82"/>
      <c r="C124" s="83"/>
      <c r="D124" s="82"/>
      <c r="E124" s="84"/>
    </row>
    <row r="125" spans="1:5">
      <c r="A125" s="82"/>
      <c r="B125" s="82"/>
      <c r="C125" s="83"/>
      <c r="D125" s="82"/>
      <c r="E125" s="84"/>
    </row>
    <row r="126" spans="1:5">
      <c r="A126" s="82"/>
      <c r="B126" s="82"/>
      <c r="C126" s="83"/>
      <c r="D126" s="82"/>
      <c r="E126" s="84"/>
    </row>
    <row r="127" spans="1:5">
      <c r="A127" s="82"/>
      <c r="B127" s="82"/>
      <c r="C127" s="83"/>
      <c r="D127" s="82"/>
      <c r="E127" s="84"/>
    </row>
    <row r="128" spans="1:5">
      <c r="A128" s="82"/>
      <c r="B128" s="82"/>
      <c r="C128" s="83"/>
      <c r="D128" s="82"/>
      <c r="E128" s="84"/>
    </row>
    <row r="129" spans="1:5">
      <c r="A129" s="82"/>
      <c r="B129" s="82"/>
      <c r="C129" s="83"/>
      <c r="D129" s="82"/>
      <c r="E129" s="84"/>
    </row>
    <row r="130" spans="1:5">
      <c r="A130" s="82"/>
      <c r="B130" s="82"/>
      <c r="C130" s="83"/>
      <c r="D130" s="82"/>
      <c r="E130" s="84"/>
    </row>
    <row r="131" spans="1:5">
      <c r="A131" s="82"/>
      <c r="B131" s="82"/>
      <c r="C131" s="83"/>
      <c r="D131" s="82"/>
      <c r="E131" s="84"/>
    </row>
    <row r="132" spans="1:5">
      <c r="A132" s="82"/>
      <c r="B132" s="82"/>
      <c r="C132" s="83"/>
      <c r="D132" s="82"/>
      <c r="E132" s="84"/>
    </row>
    <row r="133" spans="1:5">
      <c r="A133" s="82"/>
      <c r="B133" s="82"/>
      <c r="C133" s="83"/>
      <c r="D133" s="82"/>
      <c r="E133" s="84"/>
    </row>
    <row r="134" spans="1:5">
      <c r="A134" s="82"/>
      <c r="B134" s="82"/>
      <c r="C134" s="83"/>
      <c r="D134" s="82"/>
      <c r="E134" s="84"/>
    </row>
    <row r="135" spans="1:5">
      <c r="A135" s="82"/>
      <c r="B135" s="82"/>
      <c r="C135" s="83"/>
      <c r="D135" s="82"/>
      <c r="E135" s="84"/>
    </row>
    <row r="136" spans="1:5">
      <c r="A136" s="82"/>
      <c r="B136" s="82"/>
      <c r="C136" s="83"/>
      <c r="D136" s="82"/>
      <c r="E136" s="84"/>
    </row>
    <row r="137" spans="1:5">
      <c r="A137" s="82"/>
      <c r="B137" s="82"/>
      <c r="C137" s="83"/>
      <c r="D137" s="82"/>
      <c r="E137" s="84"/>
    </row>
    <row r="138" spans="1:5">
      <c r="A138" s="82"/>
      <c r="B138" s="82"/>
      <c r="C138" s="83"/>
      <c r="D138" s="82"/>
      <c r="E138" s="84"/>
    </row>
    <row r="139" spans="1:5">
      <c r="A139" s="82"/>
      <c r="B139" s="82"/>
      <c r="C139" s="83"/>
      <c r="D139" s="82"/>
      <c r="E139" s="84"/>
    </row>
    <row r="140" spans="1:5">
      <c r="A140" s="82"/>
      <c r="B140" s="82"/>
      <c r="C140" s="83"/>
      <c r="D140" s="82"/>
      <c r="E140" s="84"/>
    </row>
    <row r="141" spans="1:5">
      <c r="A141" s="82"/>
      <c r="B141" s="82"/>
      <c r="C141" s="83"/>
      <c r="D141" s="82"/>
      <c r="E141" s="84"/>
    </row>
    <row r="142" spans="1:5">
      <c r="A142" s="82"/>
      <c r="B142" s="82"/>
      <c r="C142" s="83"/>
      <c r="D142" s="82"/>
      <c r="E142" s="84"/>
    </row>
    <row r="143" spans="1:5">
      <c r="A143" s="82"/>
      <c r="B143" s="82"/>
      <c r="C143" s="83"/>
      <c r="D143" s="82"/>
      <c r="E143" s="84"/>
    </row>
    <row r="144" spans="1:5">
      <c r="A144" s="82"/>
      <c r="B144" s="82"/>
      <c r="C144" s="83"/>
      <c r="D144" s="82"/>
      <c r="E144" s="84"/>
    </row>
    <row r="145" spans="1:5">
      <c r="A145" s="82"/>
      <c r="B145" s="82"/>
      <c r="C145" s="83"/>
      <c r="D145" s="82"/>
      <c r="E145" s="84"/>
    </row>
    <row r="146" spans="1:5">
      <c r="A146" s="82"/>
      <c r="B146" s="82"/>
      <c r="C146" s="83"/>
      <c r="D146" s="82"/>
      <c r="E146" s="84"/>
    </row>
    <row r="147" spans="1:5">
      <c r="A147" s="82"/>
      <c r="B147" s="82"/>
      <c r="C147" s="83"/>
      <c r="D147" s="82"/>
      <c r="E147" s="84"/>
    </row>
    <row r="148" spans="1:5">
      <c r="A148" s="82"/>
      <c r="B148" s="82"/>
      <c r="C148" s="83"/>
      <c r="D148" s="82"/>
      <c r="E148" s="84"/>
    </row>
    <row r="149" spans="1:5">
      <c r="A149" s="82"/>
      <c r="B149" s="82"/>
      <c r="C149" s="83"/>
      <c r="D149" s="82"/>
      <c r="E149" s="84"/>
    </row>
    <row r="150" spans="1:5">
      <c r="A150" s="82"/>
      <c r="B150" s="82"/>
      <c r="C150" s="83"/>
      <c r="D150" s="82"/>
      <c r="E150" s="84"/>
    </row>
    <row r="151" spans="1:5">
      <c r="A151" s="82"/>
      <c r="B151" s="82"/>
      <c r="C151" s="83"/>
      <c r="D151" s="82"/>
      <c r="E151" s="84"/>
    </row>
    <row r="152" spans="1:5">
      <c r="A152" s="82"/>
      <c r="B152" s="82"/>
      <c r="C152" s="83"/>
      <c r="D152" s="82"/>
      <c r="E152" s="84"/>
    </row>
    <row r="153" spans="1:5">
      <c r="A153" s="82"/>
      <c r="B153" s="82"/>
      <c r="C153" s="83"/>
      <c r="D153" s="82"/>
      <c r="E153" s="84"/>
    </row>
    <row r="154" spans="1:5">
      <c r="A154" s="82"/>
      <c r="B154" s="82"/>
      <c r="C154" s="83"/>
      <c r="D154" s="82"/>
      <c r="E154" s="84"/>
    </row>
    <row r="155" spans="1:5">
      <c r="A155" s="82"/>
      <c r="B155" s="82"/>
      <c r="C155" s="83"/>
      <c r="D155" s="82"/>
      <c r="E155" s="84"/>
    </row>
    <row r="156" spans="1:5">
      <c r="A156" s="82"/>
      <c r="B156" s="82"/>
      <c r="C156" s="83"/>
      <c r="D156" s="82"/>
      <c r="E156" s="84"/>
    </row>
    <row r="157" spans="1:5">
      <c r="A157" s="82"/>
      <c r="B157" s="82"/>
      <c r="C157" s="83"/>
      <c r="D157" s="82"/>
      <c r="E157" s="84"/>
    </row>
    <row r="158" spans="1:5">
      <c r="A158" s="82"/>
      <c r="B158" s="82"/>
      <c r="C158" s="83"/>
      <c r="D158" s="82"/>
      <c r="E158" s="84"/>
    </row>
    <row r="159" spans="1:5">
      <c r="A159" s="82"/>
      <c r="B159" s="82"/>
      <c r="C159" s="83"/>
      <c r="D159" s="82"/>
      <c r="E159" s="84"/>
    </row>
    <row r="160" spans="1:5">
      <c r="A160" s="82"/>
      <c r="B160" s="82"/>
      <c r="C160" s="83"/>
      <c r="D160" s="82"/>
      <c r="E160" s="84"/>
    </row>
    <row r="161" spans="1:5">
      <c r="A161" s="82"/>
      <c r="B161" s="82"/>
      <c r="C161" s="83"/>
      <c r="D161" s="82"/>
      <c r="E161" s="84"/>
    </row>
    <row r="162" spans="1:5">
      <c r="A162" s="82"/>
      <c r="B162" s="82"/>
      <c r="C162" s="83"/>
      <c r="D162" s="82"/>
      <c r="E162" s="84"/>
    </row>
    <row r="163" spans="1:5">
      <c r="A163" s="82"/>
      <c r="B163" s="82"/>
      <c r="C163" s="83"/>
      <c r="D163" s="82"/>
      <c r="E163" s="84"/>
    </row>
    <row r="164" spans="1:5">
      <c r="A164" s="82"/>
      <c r="B164" s="82"/>
      <c r="C164" s="83"/>
      <c r="D164" s="82"/>
      <c r="E164" s="84"/>
    </row>
    <row r="165" spans="1:5">
      <c r="A165" s="82"/>
      <c r="B165" s="82"/>
      <c r="C165" s="83"/>
      <c r="D165" s="82"/>
      <c r="E165" s="84"/>
    </row>
    <row r="166" spans="1:5">
      <c r="A166" s="82"/>
      <c r="B166" s="82"/>
      <c r="C166" s="83"/>
      <c r="D166" s="82"/>
      <c r="E166" s="84"/>
    </row>
    <row r="167" spans="1:5">
      <c r="A167" s="82"/>
      <c r="B167" s="82"/>
      <c r="C167" s="83"/>
      <c r="D167" s="82"/>
      <c r="E167" s="84"/>
    </row>
    <row r="168" spans="1:5">
      <c r="A168" s="82"/>
      <c r="B168" s="82"/>
      <c r="C168" s="83"/>
      <c r="D168" s="82"/>
      <c r="E168" s="84"/>
    </row>
    <row r="169" spans="1:5">
      <c r="A169" s="82"/>
      <c r="B169" s="82"/>
      <c r="C169" s="83"/>
      <c r="D169" s="82"/>
      <c r="E169" s="84"/>
    </row>
    <row r="170" spans="1:5">
      <c r="A170" s="82"/>
      <c r="B170" s="82"/>
      <c r="C170" s="83"/>
      <c r="D170" s="82"/>
      <c r="E170" s="84"/>
    </row>
    <row r="171" spans="1:5">
      <c r="A171" s="82"/>
      <c r="B171" s="82"/>
      <c r="C171" s="83"/>
      <c r="D171" s="82"/>
      <c r="E171" s="84"/>
    </row>
    <row r="172" spans="1:5">
      <c r="A172" s="82"/>
      <c r="B172" s="82"/>
      <c r="C172" s="83"/>
      <c r="D172" s="82"/>
      <c r="E172" s="84"/>
    </row>
    <row r="173" spans="1:5">
      <c r="A173" s="82"/>
      <c r="B173" s="82"/>
      <c r="C173" s="83"/>
      <c r="D173" s="82"/>
      <c r="E173" s="84"/>
    </row>
    <row r="174" spans="1:5">
      <c r="A174" s="82"/>
      <c r="B174" s="82"/>
      <c r="C174" s="83"/>
      <c r="D174" s="82"/>
      <c r="E174" s="84"/>
    </row>
    <row r="175" spans="1:5">
      <c r="A175" s="82"/>
      <c r="B175" s="82"/>
      <c r="C175" s="83"/>
      <c r="D175" s="82"/>
      <c r="E175" s="84"/>
    </row>
    <row r="176" spans="1:5">
      <c r="A176" s="82"/>
      <c r="B176" s="82"/>
      <c r="C176" s="83"/>
      <c r="D176" s="82"/>
      <c r="E176" s="84"/>
    </row>
    <row r="177" spans="1:5">
      <c r="A177" s="82"/>
      <c r="B177" s="82"/>
      <c r="C177" s="83"/>
      <c r="D177" s="82"/>
      <c r="E177" s="84"/>
    </row>
    <row r="178" spans="1:5">
      <c r="A178" s="82"/>
      <c r="B178" s="82"/>
      <c r="C178" s="83"/>
      <c r="D178" s="82"/>
      <c r="E178" s="84"/>
    </row>
    <row r="179" spans="1:5">
      <c r="A179" s="82"/>
      <c r="B179" s="82"/>
      <c r="C179" s="83"/>
      <c r="D179" s="82"/>
      <c r="E179" s="84"/>
    </row>
    <row r="180" spans="1:5">
      <c r="A180" s="82"/>
      <c r="B180" s="82"/>
      <c r="C180" s="83"/>
      <c r="D180" s="82"/>
      <c r="E180" s="84"/>
    </row>
    <row r="181" spans="1:5">
      <c r="A181" s="82"/>
      <c r="B181" s="82"/>
      <c r="C181" s="83"/>
      <c r="D181" s="82"/>
      <c r="E181" s="84"/>
    </row>
    <row r="182" spans="1:5">
      <c r="A182" s="82"/>
      <c r="B182" s="82"/>
      <c r="C182" s="83"/>
      <c r="D182" s="82"/>
      <c r="E182" s="84"/>
    </row>
    <row r="183" spans="1:5">
      <c r="A183" s="82"/>
      <c r="B183" s="82"/>
      <c r="C183" s="83"/>
      <c r="D183" s="82"/>
      <c r="E183" s="84"/>
    </row>
    <row r="184" spans="1:5">
      <c r="A184" s="82"/>
      <c r="B184" s="82"/>
      <c r="C184" s="83"/>
      <c r="D184" s="82"/>
      <c r="E184" s="84"/>
    </row>
    <row r="185" spans="1:5">
      <c r="A185" s="82"/>
      <c r="B185" s="82"/>
      <c r="C185" s="83"/>
      <c r="D185" s="82"/>
      <c r="E185" s="84"/>
    </row>
    <row r="186" spans="1:5">
      <c r="A186" s="82"/>
      <c r="B186" s="82"/>
      <c r="C186" s="83"/>
      <c r="D186" s="82"/>
      <c r="E186" s="84"/>
    </row>
    <row r="187" spans="1:5">
      <c r="A187" s="82"/>
      <c r="B187" s="82"/>
      <c r="C187" s="83"/>
      <c r="D187" s="82"/>
      <c r="E187" s="84"/>
    </row>
    <row r="188" spans="1:5">
      <c r="A188" s="82"/>
      <c r="B188" s="82"/>
      <c r="C188" s="83"/>
      <c r="D188" s="82"/>
      <c r="E188" s="84"/>
    </row>
    <row r="189" spans="1:5">
      <c r="A189" s="82"/>
      <c r="B189" s="82"/>
      <c r="C189" s="83"/>
      <c r="D189" s="82"/>
      <c r="E189" s="84"/>
    </row>
    <row r="190" spans="1:5">
      <c r="A190" s="82"/>
      <c r="B190" s="82"/>
      <c r="C190" s="83"/>
      <c r="D190" s="82"/>
      <c r="E190" s="84"/>
    </row>
    <row r="191" spans="1:5">
      <c r="A191" s="82"/>
      <c r="B191" s="82"/>
      <c r="C191" s="83"/>
      <c r="D191" s="82"/>
      <c r="E191" s="84"/>
    </row>
    <row r="192" spans="1:5">
      <c r="A192" s="82"/>
      <c r="B192" s="82"/>
      <c r="C192" s="83"/>
      <c r="D192" s="82"/>
      <c r="E192" s="84"/>
    </row>
    <row r="193" spans="1:5">
      <c r="A193" s="82"/>
      <c r="B193" s="82"/>
      <c r="C193" s="83"/>
      <c r="D193" s="82"/>
      <c r="E193" s="84"/>
    </row>
    <row r="194" spans="1:5">
      <c r="A194" s="82"/>
      <c r="B194" s="82"/>
      <c r="C194" s="83"/>
      <c r="D194" s="82"/>
      <c r="E194" s="84"/>
    </row>
    <row r="195" spans="1:5">
      <c r="A195" s="82"/>
      <c r="B195" s="82"/>
      <c r="C195" s="83"/>
      <c r="D195" s="82"/>
      <c r="E195" s="84"/>
    </row>
    <row r="196" spans="1:5">
      <c r="A196" s="82"/>
      <c r="B196" s="82"/>
      <c r="C196" s="83"/>
      <c r="D196" s="82"/>
      <c r="E196" s="84"/>
    </row>
    <row r="197" spans="1:5">
      <c r="A197" s="82"/>
      <c r="B197" s="82"/>
      <c r="C197" s="83"/>
      <c r="D197" s="82"/>
      <c r="E197" s="84"/>
    </row>
    <row r="198" spans="1:5">
      <c r="A198" s="82"/>
      <c r="B198" s="82"/>
      <c r="C198" s="83"/>
      <c r="D198" s="82"/>
      <c r="E198" s="84"/>
    </row>
    <row r="199" spans="1:5">
      <c r="A199" s="82"/>
      <c r="B199" s="82"/>
      <c r="C199" s="83"/>
      <c r="D199" s="82"/>
      <c r="E199" s="84"/>
    </row>
    <row r="200" spans="1:5">
      <c r="A200" s="82"/>
      <c r="B200" s="82"/>
      <c r="C200" s="83"/>
      <c r="D200" s="82"/>
      <c r="E200" s="84"/>
    </row>
    <row r="201" spans="1:5">
      <c r="A201" s="82"/>
      <c r="B201" s="82"/>
      <c r="C201" s="83"/>
      <c r="D201" s="82"/>
      <c r="E201" s="84"/>
    </row>
    <row r="202" spans="1:5">
      <c r="A202" s="82"/>
      <c r="B202" s="82"/>
      <c r="C202" s="83"/>
      <c r="D202" s="82"/>
      <c r="E202" s="84"/>
    </row>
    <row r="203" spans="1:5">
      <c r="A203" s="82"/>
      <c r="B203" s="82"/>
      <c r="C203" s="83"/>
      <c r="D203" s="82"/>
      <c r="E203" s="84"/>
    </row>
    <row r="204" spans="1:5">
      <c r="A204" s="82"/>
      <c r="B204" s="82"/>
      <c r="C204" s="83"/>
      <c r="D204" s="82"/>
      <c r="E204" s="84"/>
    </row>
    <row r="205" spans="1:5">
      <c r="A205" s="82"/>
      <c r="B205" s="82"/>
      <c r="C205" s="83"/>
      <c r="D205" s="82"/>
      <c r="E205" s="84"/>
    </row>
    <row r="206" spans="1:5">
      <c r="A206" s="82"/>
      <c r="B206" s="82"/>
      <c r="C206" s="83"/>
      <c r="D206" s="82"/>
      <c r="E206" s="84"/>
    </row>
    <row r="207" spans="1:5">
      <c r="A207" s="82"/>
      <c r="B207" s="82"/>
      <c r="C207" s="83"/>
      <c r="D207" s="82"/>
      <c r="E207" s="84"/>
    </row>
    <row r="208" spans="1:5">
      <c r="A208" s="82"/>
      <c r="B208" s="82"/>
      <c r="C208" s="83"/>
      <c r="D208" s="82"/>
      <c r="E208" s="84"/>
    </row>
    <row r="209" spans="1:5">
      <c r="A209" s="82"/>
      <c r="B209" s="82"/>
      <c r="C209" s="83"/>
      <c r="D209" s="82"/>
      <c r="E209" s="84"/>
    </row>
    <row r="210" spans="1:5">
      <c r="A210" s="82"/>
      <c r="B210" s="82"/>
      <c r="C210" s="83"/>
      <c r="D210" s="82"/>
      <c r="E210" s="84"/>
    </row>
    <row r="211" spans="1:5">
      <c r="A211" s="82"/>
      <c r="B211" s="82"/>
      <c r="C211" s="83"/>
      <c r="D211" s="82"/>
      <c r="E211" s="84"/>
    </row>
    <row r="212" spans="1:5">
      <c r="A212" s="82"/>
      <c r="B212" s="82"/>
      <c r="C212" s="83"/>
      <c r="D212" s="82"/>
      <c r="E212" s="84"/>
    </row>
    <row r="213" spans="1:5">
      <c r="A213" s="82"/>
      <c r="B213" s="82"/>
      <c r="C213" s="83"/>
      <c r="D213" s="82"/>
      <c r="E213" s="84"/>
    </row>
    <row r="214" spans="1:5">
      <c r="A214" s="82"/>
      <c r="B214" s="82"/>
      <c r="C214" s="83"/>
      <c r="D214" s="82"/>
      <c r="E214" s="84"/>
    </row>
    <row r="215" spans="1:5">
      <c r="A215" s="82"/>
      <c r="B215" s="82"/>
      <c r="C215" s="83"/>
      <c r="D215" s="82"/>
      <c r="E215" s="84"/>
    </row>
    <row r="216" spans="1:5">
      <c r="A216" s="82"/>
      <c r="B216" s="82"/>
      <c r="C216" s="83"/>
      <c r="D216" s="82"/>
      <c r="E216" s="84"/>
    </row>
    <row r="217" spans="1:5">
      <c r="A217" s="82"/>
      <c r="B217" s="82"/>
      <c r="C217" s="83"/>
      <c r="D217" s="82"/>
      <c r="E217" s="84"/>
    </row>
    <row r="218" spans="1:5">
      <c r="A218" s="82"/>
      <c r="B218" s="82"/>
      <c r="C218" s="83"/>
      <c r="D218" s="82"/>
      <c r="E218" s="84"/>
    </row>
    <row r="219" spans="1:5">
      <c r="A219" s="82"/>
      <c r="B219" s="82"/>
      <c r="C219" s="83"/>
      <c r="D219" s="82"/>
      <c r="E219" s="84"/>
    </row>
    <row r="220" spans="1:5">
      <c r="A220" s="82"/>
      <c r="B220" s="82"/>
      <c r="C220" s="83"/>
      <c r="D220" s="82"/>
      <c r="E220" s="84"/>
    </row>
    <row r="221" spans="1:5">
      <c r="A221" s="82"/>
      <c r="B221" s="82"/>
      <c r="C221" s="83"/>
      <c r="D221" s="82"/>
      <c r="E221" s="84"/>
    </row>
    <row r="222" spans="1:5">
      <c r="A222" s="82"/>
      <c r="B222" s="82"/>
      <c r="C222" s="83"/>
      <c r="D222" s="82"/>
      <c r="E222" s="84"/>
    </row>
    <row r="223" spans="1:5">
      <c r="A223" s="82"/>
      <c r="B223" s="82"/>
      <c r="C223" s="83"/>
      <c r="D223" s="82"/>
      <c r="E223" s="84"/>
    </row>
    <row r="224" spans="1:5">
      <c r="A224" s="82"/>
      <c r="B224" s="82"/>
      <c r="C224" s="83"/>
      <c r="D224" s="82"/>
      <c r="E224" s="84"/>
    </row>
    <row r="225" spans="1:5">
      <c r="A225" s="82"/>
      <c r="B225" s="82"/>
      <c r="C225" s="83"/>
      <c r="D225" s="82"/>
      <c r="E225" s="84"/>
    </row>
    <row r="226" spans="1:5">
      <c r="A226" s="82"/>
      <c r="B226" s="82"/>
      <c r="C226" s="83"/>
      <c r="D226" s="82"/>
      <c r="E226" s="84"/>
    </row>
    <row r="227" spans="1:5">
      <c r="A227" s="82"/>
      <c r="B227" s="82"/>
      <c r="C227" s="83"/>
      <c r="D227" s="82"/>
      <c r="E227" s="84"/>
    </row>
    <row r="228" spans="1:5">
      <c r="A228" s="82"/>
      <c r="B228" s="82"/>
      <c r="C228" s="83"/>
      <c r="D228" s="82"/>
      <c r="E228" s="84"/>
    </row>
    <row r="229" spans="1:5">
      <c r="A229" s="82"/>
      <c r="B229" s="82"/>
      <c r="C229" s="83"/>
      <c r="D229" s="82"/>
      <c r="E229" s="84"/>
    </row>
    <row r="230" spans="1:5">
      <c r="A230" s="82"/>
      <c r="B230" s="82"/>
      <c r="C230" s="83"/>
      <c r="D230" s="82"/>
      <c r="E230" s="84"/>
    </row>
    <row r="231" spans="1:5">
      <c r="A231" s="82"/>
      <c r="B231" s="82"/>
      <c r="C231" s="83"/>
      <c r="D231" s="82"/>
      <c r="E231" s="84"/>
    </row>
    <row r="232" spans="1:5">
      <c r="A232" s="82"/>
      <c r="B232" s="82"/>
      <c r="C232" s="83"/>
      <c r="D232" s="82"/>
      <c r="E232" s="84"/>
    </row>
    <row r="233" spans="1:5">
      <c r="A233" s="82"/>
      <c r="B233" s="82"/>
      <c r="C233" s="83"/>
      <c r="D233" s="82"/>
      <c r="E233" s="84"/>
    </row>
    <row r="234" spans="1:5">
      <c r="A234" s="82"/>
      <c r="B234" s="82"/>
      <c r="C234" s="83"/>
      <c r="D234" s="82"/>
      <c r="E234" s="84"/>
    </row>
    <row r="235" spans="1:5">
      <c r="A235" s="82"/>
      <c r="B235" s="82"/>
      <c r="C235" s="83"/>
      <c r="D235" s="82"/>
      <c r="E235" s="84"/>
    </row>
    <row r="236" spans="1:5">
      <c r="A236" s="82"/>
      <c r="B236" s="82"/>
      <c r="C236" s="83"/>
      <c r="D236" s="82"/>
      <c r="E236" s="84"/>
    </row>
    <row r="237" spans="1:5">
      <c r="A237" s="82"/>
      <c r="B237" s="82"/>
      <c r="C237" s="83"/>
      <c r="D237" s="82"/>
      <c r="E237" s="84"/>
    </row>
    <row r="238" spans="1:5">
      <c r="A238" s="82"/>
      <c r="B238" s="82"/>
      <c r="C238" s="83"/>
      <c r="D238" s="82"/>
      <c r="E238" s="84"/>
    </row>
    <row r="239" spans="1:5">
      <c r="A239" s="82"/>
      <c r="B239" s="82"/>
      <c r="C239" s="83"/>
      <c r="D239" s="82"/>
      <c r="E239" s="84"/>
    </row>
    <row r="240" spans="1:5">
      <c r="A240" s="82"/>
      <c r="B240" s="82"/>
      <c r="C240" s="83"/>
      <c r="D240" s="82"/>
      <c r="E240" s="84"/>
    </row>
    <row r="241" spans="1:5">
      <c r="A241" s="82"/>
      <c r="B241" s="82"/>
      <c r="C241" s="83"/>
      <c r="D241" s="82"/>
      <c r="E241" s="84"/>
    </row>
    <row r="242" spans="1:5">
      <c r="A242" s="82"/>
      <c r="B242" s="82"/>
      <c r="C242" s="83"/>
      <c r="D242" s="82"/>
      <c r="E242" s="84"/>
    </row>
    <row r="243" spans="1:5">
      <c r="A243" s="82"/>
      <c r="B243" s="82"/>
      <c r="C243" s="83"/>
      <c r="D243" s="82"/>
      <c r="E243" s="84"/>
    </row>
    <row r="244" spans="1:5">
      <c r="A244" s="82"/>
      <c r="B244" s="82"/>
      <c r="C244" s="83"/>
      <c r="D244" s="82"/>
      <c r="E244" s="84"/>
    </row>
    <row r="245" spans="1:5">
      <c r="A245" s="82"/>
      <c r="B245" s="82"/>
      <c r="C245" s="83"/>
      <c r="D245" s="82"/>
      <c r="E245" s="84"/>
    </row>
    <row r="246" spans="1:5">
      <c r="A246" s="82"/>
      <c r="B246" s="82"/>
      <c r="C246" s="83"/>
      <c r="D246" s="82"/>
      <c r="E246" s="84"/>
    </row>
    <row r="247" spans="1:5">
      <c r="A247" s="82"/>
      <c r="B247" s="82"/>
      <c r="C247" s="83"/>
      <c r="D247" s="82"/>
      <c r="E247" s="84"/>
    </row>
    <row r="248" spans="1:5">
      <c r="A248" s="82"/>
      <c r="B248" s="82"/>
      <c r="C248" s="83"/>
      <c r="D248" s="82"/>
      <c r="E248" s="84"/>
    </row>
    <row r="249" spans="1:5">
      <c r="A249" s="82"/>
      <c r="B249" s="82"/>
      <c r="C249" s="83"/>
      <c r="D249" s="82"/>
      <c r="E249" s="84"/>
    </row>
    <row r="250" spans="1:5">
      <c r="A250" s="82"/>
      <c r="B250" s="82"/>
      <c r="C250" s="83"/>
      <c r="D250" s="82"/>
      <c r="E250" s="84"/>
    </row>
    <row r="251" spans="1:5">
      <c r="A251" s="82"/>
      <c r="B251" s="82"/>
      <c r="C251" s="83"/>
      <c r="D251" s="82"/>
      <c r="E251" s="84"/>
    </row>
    <row r="252" spans="1:5">
      <c r="A252" s="82"/>
      <c r="B252" s="82"/>
      <c r="C252" s="83"/>
      <c r="D252" s="82"/>
      <c r="E252" s="84"/>
    </row>
    <row r="253" spans="1:5">
      <c r="A253" s="82"/>
      <c r="B253" s="82"/>
      <c r="C253" s="83"/>
      <c r="D253" s="82"/>
      <c r="E253" s="84"/>
    </row>
    <row r="254" spans="1:5">
      <c r="A254" s="82"/>
      <c r="B254" s="82"/>
      <c r="C254" s="83"/>
      <c r="D254" s="82"/>
      <c r="E254" s="84"/>
    </row>
    <row r="255" spans="1:5">
      <c r="A255" s="82"/>
      <c r="B255" s="82"/>
      <c r="C255" s="83"/>
      <c r="D255" s="82"/>
      <c r="E255" s="84"/>
    </row>
    <row r="256" spans="1:5">
      <c r="A256" s="82"/>
      <c r="B256" s="82"/>
      <c r="C256" s="83"/>
      <c r="D256" s="82"/>
      <c r="E256" s="84"/>
    </row>
    <row r="257" spans="1:5">
      <c r="A257" s="82"/>
      <c r="B257" s="82"/>
      <c r="C257" s="83"/>
      <c r="D257" s="82"/>
      <c r="E257" s="84"/>
    </row>
    <row r="258" spans="1:5">
      <c r="A258" s="82"/>
      <c r="B258" s="82"/>
      <c r="C258" s="83"/>
      <c r="D258" s="82"/>
      <c r="E258" s="84"/>
    </row>
    <row r="259" spans="1:5">
      <c r="A259" s="82"/>
      <c r="B259" s="82"/>
      <c r="C259" s="83"/>
      <c r="D259" s="82"/>
      <c r="E259" s="84"/>
    </row>
    <row r="260" spans="1:5">
      <c r="A260" s="82"/>
      <c r="B260" s="82"/>
      <c r="C260" s="83"/>
      <c r="D260" s="82"/>
      <c r="E260" s="84"/>
    </row>
    <row r="261" spans="1:5">
      <c r="A261" s="82"/>
      <c r="B261" s="82"/>
      <c r="C261" s="83"/>
      <c r="D261" s="82"/>
      <c r="E261" s="84"/>
    </row>
    <row r="262" spans="1:5">
      <c r="A262" s="82"/>
      <c r="B262" s="82"/>
      <c r="C262" s="83"/>
      <c r="D262" s="82"/>
      <c r="E262" s="84"/>
    </row>
    <row r="263" spans="1:5">
      <c r="A263" s="82"/>
      <c r="B263" s="82"/>
      <c r="C263" s="83"/>
      <c r="D263" s="82"/>
      <c r="E263" s="84"/>
    </row>
    <row r="264" spans="1:5">
      <c r="A264" s="82"/>
      <c r="B264" s="82"/>
      <c r="C264" s="83"/>
      <c r="D264" s="82"/>
      <c r="E264" s="84"/>
    </row>
    <row r="265" spans="1:5">
      <c r="A265" s="82"/>
      <c r="B265" s="82"/>
      <c r="C265" s="83"/>
      <c r="D265" s="82"/>
      <c r="E265" s="84"/>
    </row>
    <row r="266" spans="1:5">
      <c r="A266" s="82"/>
      <c r="B266" s="82"/>
      <c r="C266" s="83"/>
      <c r="D266" s="82"/>
      <c r="E266" s="84"/>
    </row>
    <row r="267" spans="1:5">
      <c r="A267" s="82"/>
      <c r="B267" s="82"/>
      <c r="C267" s="83"/>
      <c r="D267" s="82"/>
      <c r="E267" s="84"/>
    </row>
    <row r="268" spans="1:5">
      <c r="A268" s="82"/>
      <c r="B268" s="82"/>
      <c r="C268" s="83"/>
      <c r="D268" s="82"/>
      <c r="E268" s="84"/>
    </row>
    <row r="269" spans="1:5">
      <c r="A269" s="82"/>
      <c r="B269" s="82"/>
      <c r="C269" s="83"/>
      <c r="D269" s="82"/>
      <c r="E269" s="84"/>
    </row>
    <row r="270" spans="1:5">
      <c r="A270" s="82"/>
      <c r="B270" s="82"/>
      <c r="C270" s="83"/>
      <c r="D270" s="82"/>
      <c r="E270" s="84"/>
    </row>
    <row r="271" spans="1:5">
      <c r="A271" s="82"/>
      <c r="B271" s="82"/>
      <c r="C271" s="83"/>
      <c r="D271" s="82"/>
      <c r="E271" s="84"/>
    </row>
    <row r="272" spans="1:5">
      <c r="A272" s="82"/>
      <c r="B272" s="82"/>
      <c r="C272" s="83"/>
      <c r="D272" s="82"/>
      <c r="E272" s="84"/>
    </row>
    <row r="273" spans="1:5">
      <c r="A273" s="82"/>
      <c r="B273" s="82"/>
      <c r="C273" s="83"/>
      <c r="D273" s="82"/>
      <c r="E273" s="84"/>
    </row>
    <row r="274" spans="1:5">
      <c r="A274" s="82"/>
      <c r="B274" s="82"/>
      <c r="C274" s="83"/>
      <c r="D274" s="82"/>
      <c r="E274" s="84"/>
    </row>
    <row r="275" spans="1:5">
      <c r="A275" s="82"/>
      <c r="B275" s="82"/>
      <c r="C275" s="83"/>
      <c r="D275" s="82"/>
      <c r="E275" s="84"/>
    </row>
    <row r="276" spans="1:5">
      <c r="A276" s="82"/>
      <c r="B276" s="82"/>
      <c r="C276" s="83"/>
      <c r="D276" s="82"/>
      <c r="E276" s="84"/>
    </row>
    <row r="277" spans="1:5">
      <c r="A277" s="82"/>
      <c r="B277" s="82"/>
      <c r="C277" s="83"/>
      <c r="D277" s="82"/>
      <c r="E277" s="84"/>
    </row>
    <row r="278" spans="1:5">
      <c r="A278" s="82"/>
      <c r="B278" s="82"/>
      <c r="C278" s="83"/>
      <c r="D278" s="82"/>
      <c r="E278" s="84"/>
    </row>
    <row r="279" spans="1:5">
      <c r="A279" s="82"/>
      <c r="B279" s="82"/>
      <c r="C279" s="83"/>
      <c r="D279" s="82"/>
      <c r="E279" s="84"/>
    </row>
    <row r="280" spans="1:5">
      <c r="A280" s="82"/>
      <c r="B280" s="82"/>
      <c r="C280" s="83"/>
      <c r="D280" s="82"/>
      <c r="E280" s="84"/>
    </row>
    <row r="281" spans="1:5">
      <c r="A281" s="82"/>
      <c r="B281" s="82"/>
      <c r="C281" s="83"/>
      <c r="D281" s="82"/>
      <c r="E281" s="84"/>
    </row>
    <row r="282" spans="1:5">
      <c r="A282" s="82"/>
      <c r="B282" s="82"/>
      <c r="C282" s="83"/>
      <c r="D282" s="82"/>
      <c r="E282" s="84"/>
    </row>
    <row r="283" spans="1:5">
      <c r="A283" s="82"/>
      <c r="B283" s="82"/>
      <c r="C283" s="83"/>
      <c r="D283" s="82"/>
      <c r="E283" s="84"/>
    </row>
    <row r="284" spans="1:5">
      <c r="A284" s="82"/>
      <c r="B284" s="82"/>
      <c r="C284" s="83"/>
      <c r="D284" s="82"/>
      <c r="E284" s="84"/>
    </row>
    <row r="285" spans="1:5">
      <c r="A285" s="82"/>
      <c r="B285" s="82"/>
      <c r="C285" s="83"/>
      <c r="D285" s="82"/>
      <c r="E285" s="84"/>
    </row>
    <row r="286" spans="1:5">
      <c r="A286" s="82"/>
      <c r="B286" s="82"/>
      <c r="C286" s="83"/>
      <c r="D286" s="82"/>
      <c r="E286" s="84"/>
    </row>
    <row r="287" spans="1:5">
      <c r="A287" s="82"/>
      <c r="B287" s="82"/>
      <c r="C287" s="83"/>
      <c r="D287" s="82"/>
      <c r="E287" s="84"/>
    </row>
    <row r="288" spans="1:5">
      <c r="A288" s="82"/>
      <c r="B288" s="82"/>
      <c r="C288" s="83"/>
      <c r="D288" s="82"/>
      <c r="E288" s="84"/>
    </row>
    <row r="289" spans="1:5">
      <c r="A289" s="82"/>
      <c r="B289" s="82"/>
      <c r="C289" s="83"/>
      <c r="D289" s="82"/>
      <c r="E289" s="84"/>
    </row>
    <row r="290" spans="1:5">
      <c r="A290" s="82"/>
      <c r="B290" s="82"/>
      <c r="C290" s="83"/>
      <c r="D290" s="82"/>
      <c r="E290" s="84"/>
    </row>
    <row r="291" spans="1:5">
      <c r="A291" s="82"/>
      <c r="B291" s="82"/>
      <c r="C291" s="83"/>
      <c r="D291" s="82"/>
      <c r="E291" s="84"/>
    </row>
    <row r="292" spans="1:5">
      <c r="A292" s="82"/>
      <c r="B292" s="82"/>
      <c r="C292" s="83"/>
      <c r="D292" s="82"/>
      <c r="E292" s="84"/>
    </row>
    <row r="293" spans="1:5">
      <c r="A293" s="82"/>
      <c r="B293" s="82"/>
      <c r="C293" s="83"/>
      <c r="D293" s="82"/>
      <c r="E293" s="84"/>
    </row>
    <row r="294" spans="1:5">
      <c r="A294" s="82"/>
      <c r="B294" s="82"/>
      <c r="C294" s="83"/>
      <c r="D294" s="82"/>
      <c r="E294" s="84"/>
    </row>
    <row r="295" spans="1:5">
      <c r="A295" s="82"/>
      <c r="B295" s="82"/>
      <c r="C295" s="83"/>
      <c r="D295" s="82"/>
      <c r="E295" s="84"/>
    </row>
    <row r="296" spans="1:5">
      <c r="A296" s="82"/>
      <c r="B296" s="82"/>
      <c r="C296" s="83"/>
      <c r="D296" s="82"/>
      <c r="E296" s="84"/>
    </row>
    <row r="297" spans="1:5">
      <c r="A297" s="82"/>
      <c r="B297" s="82"/>
      <c r="C297" s="83"/>
      <c r="D297" s="82"/>
      <c r="E297" s="84"/>
    </row>
    <row r="298" spans="1:5">
      <c r="A298" s="82"/>
      <c r="B298" s="82"/>
      <c r="C298" s="83"/>
      <c r="D298" s="82"/>
      <c r="E298" s="84"/>
    </row>
    <row r="299" spans="1:5">
      <c r="A299" s="82"/>
      <c r="B299" s="82"/>
      <c r="C299" s="83"/>
      <c r="D299" s="82"/>
      <c r="E299" s="84"/>
    </row>
    <row r="300" spans="1:5">
      <c r="A300" s="82"/>
      <c r="B300" s="82"/>
      <c r="C300" s="83"/>
      <c r="D300" s="82"/>
      <c r="E300" s="84"/>
    </row>
    <row r="301" spans="1:5">
      <c r="A301" s="82"/>
      <c r="B301" s="82"/>
      <c r="C301" s="83"/>
      <c r="D301" s="82"/>
      <c r="E301" s="84"/>
    </row>
    <row r="302" spans="1:5">
      <c r="A302" s="82"/>
      <c r="B302" s="82"/>
      <c r="C302" s="83"/>
      <c r="D302" s="82"/>
      <c r="E302" s="84"/>
    </row>
    <row r="303" spans="1:5">
      <c r="A303" s="82"/>
      <c r="B303" s="82"/>
      <c r="C303" s="83"/>
      <c r="D303" s="82"/>
      <c r="E303" s="84"/>
    </row>
    <row r="304" spans="1:5">
      <c r="A304" s="82"/>
      <c r="B304" s="82"/>
      <c r="C304" s="83"/>
      <c r="D304" s="82"/>
      <c r="E304" s="84"/>
    </row>
    <row r="305" spans="1:5">
      <c r="A305" s="82"/>
      <c r="B305" s="82"/>
      <c r="C305" s="83"/>
      <c r="D305" s="82"/>
      <c r="E305" s="84"/>
    </row>
    <row r="306" spans="1:5">
      <c r="A306" s="82"/>
      <c r="B306" s="82"/>
      <c r="C306" s="83"/>
      <c r="D306" s="82"/>
      <c r="E306" s="84"/>
    </row>
    <row r="307" spans="1:5">
      <c r="A307" s="82"/>
      <c r="B307" s="82"/>
      <c r="C307" s="83"/>
      <c r="D307" s="82"/>
      <c r="E307" s="84"/>
    </row>
    <row r="308" spans="1:5">
      <c r="A308" s="82"/>
      <c r="B308" s="82"/>
      <c r="C308" s="83"/>
      <c r="D308" s="82"/>
      <c r="E308" s="84"/>
    </row>
    <row r="309" spans="1:5">
      <c r="A309" s="82"/>
      <c r="B309" s="82"/>
      <c r="C309" s="83"/>
      <c r="D309" s="82"/>
      <c r="E309" s="84"/>
    </row>
    <row r="310" spans="1:5">
      <c r="A310" s="82"/>
      <c r="B310" s="82"/>
      <c r="C310" s="83"/>
      <c r="D310" s="82"/>
      <c r="E310" s="84"/>
    </row>
    <row r="311" spans="1:5">
      <c r="A311" s="82"/>
      <c r="B311" s="82"/>
      <c r="C311" s="83"/>
      <c r="D311" s="82"/>
      <c r="E311" s="84"/>
    </row>
    <row r="312" spans="1:5">
      <c r="A312" s="82"/>
      <c r="B312" s="82"/>
      <c r="C312" s="83"/>
      <c r="D312" s="82"/>
      <c r="E312" s="84"/>
    </row>
    <row r="313" spans="1:5">
      <c r="A313" s="82"/>
      <c r="B313" s="82"/>
      <c r="C313" s="83"/>
      <c r="D313" s="82"/>
      <c r="E313" s="84"/>
    </row>
    <row r="314" spans="1:5">
      <c r="A314" s="82"/>
      <c r="B314" s="82"/>
      <c r="C314" s="83"/>
      <c r="D314" s="82"/>
      <c r="E314" s="84"/>
    </row>
    <row r="315" spans="1:5">
      <c r="A315" s="82"/>
      <c r="B315" s="82"/>
      <c r="C315" s="83"/>
      <c r="D315" s="82"/>
      <c r="E315" s="84"/>
    </row>
    <row r="316" spans="1:5">
      <c r="A316" s="82"/>
      <c r="B316" s="82"/>
      <c r="C316" s="83"/>
      <c r="D316" s="82"/>
      <c r="E316" s="84"/>
    </row>
    <row r="317" spans="1:5">
      <c r="A317" s="82"/>
      <c r="B317" s="82"/>
      <c r="C317" s="83"/>
      <c r="D317" s="82"/>
      <c r="E317" s="84"/>
    </row>
    <row r="318" spans="1:5">
      <c r="A318" s="82"/>
      <c r="B318" s="82"/>
      <c r="C318" s="83"/>
      <c r="D318" s="82"/>
      <c r="E318" s="84"/>
    </row>
    <row r="319" spans="1:5">
      <c r="A319" s="82"/>
      <c r="B319" s="82"/>
      <c r="C319" s="83"/>
      <c r="D319" s="82"/>
      <c r="E319" s="84"/>
    </row>
    <row r="320" spans="1:5">
      <c r="A320" s="82"/>
      <c r="B320" s="82"/>
      <c r="C320" s="83"/>
      <c r="D320" s="82"/>
      <c r="E320" s="84"/>
    </row>
    <row r="321" spans="1:5">
      <c r="A321" s="82"/>
      <c r="B321" s="82"/>
      <c r="C321" s="83"/>
      <c r="D321" s="82"/>
      <c r="E321" s="84"/>
    </row>
    <row r="322" spans="1:5">
      <c r="A322" s="82"/>
      <c r="B322" s="82"/>
      <c r="C322" s="83"/>
      <c r="D322" s="82"/>
      <c r="E322" s="84"/>
    </row>
    <row r="323" spans="1:5">
      <c r="A323" s="82"/>
      <c r="B323" s="82"/>
      <c r="C323" s="83"/>
      <c r="D323" s="82"/>
      <c r="E323" s="84"/>
    </row>
    <row r="324" spans="1:5">
      <c r="A324" s="82"/>
      <c r="B324" s="82"/>
      <c r="C324" s="83"/>
      <c r="D324" s="82"/>
      <c r="E324" s="84"/>
    </row>
    <row r="325" spans="1:5">
      <c r="A325" s="82"/>
      <c r="B325" s="82"/>
      <c r="C325" s="83"/>
      <c r="D325" s="82"/>
      <c r="E325" s="84"/>
    </row>
    <row r="326" spans="1:5">
      <c r="A326" s="82"/>
      <c r="B326" s="82"/>
      <c r="C326" s="83"/>
      <c r="D326" s="82"/>
      <c r="E326" s="84"/>
    </row>
    <row r="327" spans="1:5">
      <c r="A327" s="82"/>
      <c r="B327" s="82"/>
      <c r="C327" s="83"/>
      <c r="D327" s="82"/>
      <c r="E327" s="84"/>
    </row>
    <row r="328" spans="1:5">
      <c r="A328" s="82"/>
      <c r="B328" s="82"/>
      <c r="C328" s="83"/>
      <c r="D328" s="82"/>
      <c r="E328" s="84"/>
    </row>
    <row r="329" spans="1:5">
      <c r="A329" s="82"/>
      <c r="B329" s="82"/>
      <c r="C329" s="83"/>
      <c r="D329" s="82"/>
      <c r="E329" s="84"/>
    </row>
    <row r="330" spans="1:5">
      <c r="A330" s="82"/>
      <c r="B330" s="82"/>
      <c r="C330" s="83"/>
      <c r="D330" s="82"/>
      <c r="E330" s="84"/>
    </row>
    <row r="331" spans="1:5">
      <c r="A331" s="82"/>
      <c r="B331" s="82"/>
      <c r="C331" s="83"/>
      <c r="D331" s="82"/>
      <c r="E331" s="84"/>
    </row>
    <row r="332" spans="1:5">
      <c r="A332" s="82"/>
      <c r="B332" s="82"/>
      <c r="C332" s="83"/>
      <c r="D332" s="82"/>
      <c r="E332" s="84"/>
    </row>
    <row r="333" spans="1:5">
      <c r="A333" s="82"/>
      <c r="B333" s="82"/>
      <c r="C333" s="83"/>
      <c r="D333" s="82"/>
      <c r="E333" s="84"/>
    </row>
    <row r="334" spans="1:5">
      <c r="A334" s="82"/>
      <c r="B334" s="82"/>
      <c r="C334" s="83"/>
      <c r="D334" s="82"/>
      <c r="E334" s="84"/>
    </row>
    <row r="335" spans="1:5">
      <c r="A335" s="82"/>
      <c r="B335" s="82"/>
      <c r="C335" s="83"/>
      <c r="D335" s="82"/>
      <c r="E335" s="84"/>
    </row>
    <row r="336" spans="1:5">
      <c r="A336" s="82"/>
      <c r="B336" s="82"/>
      <c r="C336" s="83"/>
      <c r="D336" s="82"/>
      <c r="E336" s="84"/>
    </row>
    <row r="337" spans="1:5">
      <c r="A337" s="82"/>
      <c r="B337" s="82"/>
      <c r="C337" s="83"/>
      <c r="D337" s="82"/>
      <c r="E337" s="84"/>
    </row>
    <row r="338" spans="1:5">
      <c r="A338" s="82"/>
      <c r="B338" s="82"/>
      <c r="C338" s="83"/>
      <c r="D338" s="82"/>
      <c r="E338" s="84"/>
    </row>
    <row r="339" spans="1:5">
      <c r="A339" s="82"/>
      <c r="B339" s="82"/>
      <c r="C339" s="83"/>
      <c r="D339" s="82"/>
      <c r="E339" s="84"/>
    </row>
    <row r="340" spans="1:5">
      <c r="A340" s="82"/>
      <c r="B340" s="82"/>
      <c r="C340" s="83"/>
      <c r="D340" s="82"/>
      <c r="E340" s="84"/>
    </row>
    <row r="341" spans="1:5">
      <c r="A341" s="82"/>
      <c r="B341" s="82"/>
      <c r="C341" s="83"/>
      <c r="D341" s="82"/>
      <c r="E341" s="84"/>
    </row>
    <row r="342" spans="1:5">
      <c r="A342" s="82"/>
      <c r="B342" s="82"/>
      <c r="C342" s="83"/>
      <c r="D342" s="82"/>
      <c r="E342" s="84"/>
    </row>
    <row r="343" spans="1:5">
      <c r="A343" s="82"/>
      <c r="B343" s="82"/>
      <c r="C343" s="83"/>
      <c r="D343" s="82"/>
      <c r="E343" s="84"/>
    </row>
    <row r="344" spans="1:5">
      <c r="A344" s="82"/>
      <c r="B344" s="82"/>
      <c r="C344" s="83"/>
      <c r="D344" s="82"/>
      <c r="E344" s="84"/>
    </row>
    <row r="345" spans="1:5">
      <c r="A345" s="82"/>
      <c r="B345" s="82"/>
      <c r="C345" s="83"/>
      <c r="D345" s="82"/>
      <c r="E345" s="84"/>
    </row>
    <row r="346" spans="1:5">
      <c r="A346" s="82"/>
      <c r="B346" s="82"/>
      <c r="C346" s="83"/>
      <c r="D346" s="82"/>
      <c r="E346" s="84"/>
    </row>
    <row r="347" spans="1:5">
      <c r="A347" s="82"/>
      <c r="B347" s="82"/>
      <c r="C347" s="83"/>
      <c r="D347" s="82"/>
      <c r="E347" s="84"/>
    </row>
    <row r="348" spans="1:5">
      <c r="A348" s="82"/>
      <c r="B348" s="82"/>
      <c r="C348" s="83"/>
      <c r="D348" s="82"/>
      <c r="E348" s="84"/>
    </row>
    <row r="349" spans="1:5">
      <c r="A349" s="82"/>
      <c r="B349" s="82"/>
      <c r="C349" s="83"/>
      <c r="D349" s="82"/>
      <c r="E349" s="84"/>
    </row>
    <row r="350" spans="1:5">
      <c r="A350" s="82"/>
      <c r="B350" s="82"/>
      <c r="C350" s="83"/>
      <c r="D350" s="82"/>
      <c r="E350" s="84"/>
    </row>
    <row r="351" spans="1:5">
      <c r="A351" s="82"/>
      <c r="B351" s="82"/>
      <c r="C351" s="83"/>
      <c r="D351" s="82"/>
      <c r="E351" s="84"/>
    </row>
    <row r="352" spans="1:5">
      <c r="A352" s="82"/>
      <c r="B352" s="82"/>
      <c r="C352" s="83"/>
      <c r="D352" s="82"/>
      <c r="E352" s="84"/>
    </row>
    <row r="353" spans="1:5">
      <c r="A353" s="82"/>
      <c r="B353" s="82"/>
      <c r="C353" s="83"/>
      <c r="D353" s="82"/>
      <c r="E353" s="84"/>
    </row>
    <row r="354" spans="1:5">
      <c r="A354" s="82"/>
      <c r="B354" s="82"/>
      <c r="C354" s="83"/>
      <c r="D354" s="82"/>
      <c r="E354" s="84"/>
    </row>
    <row r="355" spans="1:5">
      <c r="A355" s="82"/>
      <c r="B355" s="82"/>
      <c r="C355" s="83"/>
      <c r="D355" s="82"/>
      <c r="E355" s="84"/>
    </row>
    <row r="356" spans="1:5">
      <c r="A356" s="82"/>
      <c r="B356" s="82"/>
      <c r="C356" s="83"/>
      <c r="D356" s="82"/>
      <c r="E356" s="84"/>
    </row>
    <row r="357" spans="1:5">
      <c r="A357" s="82"/>
      <c r="B357" s="82"/>
      <c r="C357" s="83"/>
      <c r="D357" s="82"/>
      <c r="E357" s="84"/>
    </row>
    <row r="358" spans="1:5">
      <c r="A358" s="82"/>
      <c r="B358" s="82"/>
      <c r="C358" s="83"/>
      <c r="D358" s="82"/>
      <c r="E358" s="84"/>
    </row>
    <row r="359" spans="1:5">
      <c r="A359" s="82"/>
      <c r="B359" s="82"/>
      <c r="C359" s="83"/>
      <c r="D359" s="82"/>
      <c r="E359" s="84"/>
    </row>
    <row r="360" spans="1:5">
      <c r="A360" s="82"/>
      <c r="B360" s="82"/>
      <c r="C360" s="83"/>
      <c r="D360" s="82"/>
      <c r="E360" s="84"/>
    </row>
    <row r="361" spans="1:5">
      <c r="A361" s="82"/>
      <c r="B361" s="82"/>
      <c r="C361" s="83"/>
      <c r="D361" s="82"/>
      <c r="E361" s="84"/>
    </row>
    <row r="362" spans="1:5">
      <c r="A362" s="82"/>
      <c r="B362" s="82"/>
      <c r="C362" s="83"/>
      <c r="D362" s="82"/>
      <c r="E362" s="84"/>
    </row>
    <row r="363" spans="1:5">
      <c r="A363" s="82"/>
      <c r="B363" s="82"/>
      <c r="C363" s="83"/>
      <c r="D363" s="82"/>
      <c r="E363" s="84"/>
    </row>
    <row r="364" spans="1:5">
      <c r="A364" s="82"/>
      <c r="B364" s="82"/>
      <c r="C364" s="83"/>
      <c r="D364" s="82"/>
      <c r="E364" s="84"/>
    </row>
    <row r="365" spans="1:5">
      <c r="A365" s="82"/>
      <c r="B365" s="82"/>
      <c r="C365" s="83"/>
      <c r="D365" s="82"/>
      <c r="E365" s="84"/>
    </row>
    <row r="366" spans="1:5">
      <c r="A366" s="82"/>
      <c r="B366" s="82"/>
      <c r="C366" s="83"/>
      <c r="D366" s="82"/>
      <c r="E366" s="84"/>
    </row>
    <row r="367" spans="1:5">
      <c r="A367" s="82"/>
      <c r="B367" s="82"/>
      <c r="C367" s="83"/>
      <c r="D367" s="82"/>
      <c r="E367" s="84"/>
    </row>
    <row r="368" spans="1:5">
      <c r="A368" s="82"/>
      <c r="B368" s="82"/>
      <c r="C368" s="83"/>
      <c r="D368" s="82"/>
      <c r="E368" s="84"/>
    </row>
    <row r="369" spans="1:5">
      <c r="A369" s="82"/>
      <c r="B369" s="82"/>
      <c r="C369" s="83"/>
      <c r="D369" s="82"/>
      <c r="E369" s="84"/>
    </row>
    <row r="370" spans="1:5">
      <c r="A370" s="82"/>
      <c r="B370" s="82"/>
      <c r="C370" s="83"/>
      <c r="D370" s="82"/>
      <c r="E370" s="84"/>
    </row>
    <row r="371" spans="1:5">
      <c r="A371" s="82"/>
      <c r="B371" s="82"/>
      <c r="C371" s="83"/>
      <c r="D371" s="82"/>
      <c r="E371" s="84"/>
    </row>
    <row r="372" spans="1:5">
      <c r="A372" s="82"/>
      <c r="B372" s="82"/>
      <c r="C372" s="83"/>
      <c r="D372" s="82"/>
      <c r="E372" s="84"/>
    </row>
    <row r="373" spans="1:5">
      <c r="A373" s="82"/>
      <c r="B373" s="82"/>
      <c r="C373" s="83"/>
      <c r="D373" s="82"/>
      <c r="E373" s="84"/>
    </row>
    <row r="374" spans="1:5">
      <c r="A374" s="82"/>
      <c r="B374" s="82"/>
      <c r="C374" s="83"/>
      <c r="D374" s="82"/>
      <c r="E374" s="84"/>
    </row>
    <row r="375" spans="1:5">
      <c r="A375" s="82"/>
      <c r="B375" s="82"/>
      <c r="C375" s="83"/>
      <c r="D375" s="82"/>
      <c r="E375" s="84"/>
    </row>
    <row r="376" spans="1:5">
      <c r="A376" s="82"/>
      <c r="B376" s="82"/>
      <c r="C376" s="83"/>
      <c r="D376" s="82"/>
      <c r="E376" s="84"/>
    </row>
    <row r="377" spans="1:5">
      <c r="A377" s="82"/>
      <c r="B377" s="82"/>
      <c r="C377" s="83"/>
      <c r="D377" s="82"/>
      <c r="E377" s="84"/>
    </row>
    <row r="378" spans="1:5">
      <c r="A378" s="82"/>
      <c r="B378" s="82"/>
      <c r="C378" s="83"/>
      <c r="D378" s="82"/>
      <c r="E378" s="84"/>
    </row>
    <row r="379" spans="1:5">
      <c r="A379" s="82"/>
      <c r="B379" s="82"/>
      <c r="C379" s="83"/>
      <c r="D379" s="82"/>
      <c r="E379" s="84"/>
    </row>
    <row r="380" spans="1:5">
      <c r="A380" s="82"/>
      <c r="B380" s="82"/>
      <c r="C380" s="83"/>
      <c r="D380" s="82"/>
      <c r="E380" s="84"/>
    </row>
    <row r="381" spans="1:5">
      <c r="A381" s="82"/>
      <c r="B381" s="82"/>
      <c r="C381" s="83"/>
      <c r="D381" s="82"/>
      <c r="E381" s="84"/>
    </row>
    <row r="382" spans="1:5">
      <c r="A382" s="82"/>
      <c r="B382" s="82"/>
      <c r="C382" s="83"/>
      <c r="D382" s="82"/>
      <c r="E382" s="84"/>
    </row>
    <row r="383" spans="1:5">
      <c r="A383" s="82"/>
      <c r="B383" s="82"/>
      <c r="C383" s="83"/>
      <c r="D383" s="82"/>
      <c r="E383" s="84"/>
    </row>
    <row r="384" spans="1:5">
      <c r="A384" s="82"/>
      <c r="B384" s="82"/>
      <c r="C384" s="83"/>
      <c r="D384" s="82"/>
      <c r="E384" s="84"/>
    </row>
    <row r="385" spans="1:5">
      <c r="A385" s="82"/>
      <c r="B385" s="82"/>
      <c r="C385" s="83"/>
      <c r="D385" s="82"/>
      <c r="E385" s="84"/>
    </row>
    <row r="386" spans="1:5">
      <c r="A386" s="82"/>
      <c r="B386" s="82"/>
      <c r="C386" s="83"/>
      <c r="D386" s="82"/>
      <c r="E386" s="84"/>
    </row>
    <row r="387" spans="1:5">
      <c r="A387" s="82"/>
      <c r="B387" s="82"/>
      <c r="C387" s="83"/>
      <c r="D387" s="82"/>
      <c r="E387" s="84"/>
    </row>
    <row r="388" spans="1:5">
      <c r="A388" s="82"/>
      <c r="B388" s="82"/>
      <c r="C388" s="83"/>
      <c r="D388" s="82"/>
      <c r="E388" s="84"/>
    </row>
    <row r="389" spans="1:5">
      <c r="A389" s="82"/>
      <c r="B389" s="82"/>
      <c r="C389" s="83"/>
      <c r="D389" s="82"/>
      <c r="E389" s="84"/>
    </row>
    <row r="390" spans="1:5">
      <c r="A390" s="82"/>
      <c r="B390" s="82"/>
      <c r="C390" s="83"/>
      <c r="D390" s="82"/>
      <c r="E390" s="84"/>
    </row>
    <row r="391" spans="1:5">
      <c r="A391" s="82"/>
      <c r="B391" s="82"/>
      <c r="C391" s="83"/>
      <c r="D391" s="82"/>
      <c r="E391" s="84"/>
    </row>
    <row r="392" spans="1:5">
      <c r="A392" s="82"/>
      <c r="B392" s="82"/>
      <c r="C392" s="83"/>
      <c r="D392" s="82"/>
      <c r="E392" s="84"/>
    </row>
    <row r="393" spans="1:5">
      <c r="A393" s="82"/>
      <c r="B393" s="82"/>
      <c r="C393" s="83"/>
      <c r="D393" s="82"/>
      <c r="E393" s="84"/>
    </row>
    <row r="394" spans="1:5">
      <c r="A394" s="82"/>
      <c r="B394" s="82"/>
      <c r="C394" s="83"/>
      <c r="D394" s="82"/>
      <c r="E394" s="84"/>
    </row>
    <row r="395" spans="1:5">
      <c r="A395" s="82"/>
      <c r="B395" s="82"/>
      <c r="C395" s="83"/>
      <c r="D395" s="82"/>
      <c r="E395" s="84"/>
    </row>
    <row r="396" spans="1:5">
      <c r="A396" s="82"/>
      <c r="B396" s="82"/>
      <c r="C396" s="83"/>
      <c r="D396" s="82"/>
      <c r="E396" s="84"/>
    </row>
    <row r="397" spans="1:5">
      <c r="A397" s="82"/>
      <c r="B397" s="82"/>
      <c r="C397" s="83"/>
      <c r="D397" s="82"/>
      <c r="E397" s="84"/>
    </row>
    <row r="398" spans="1:5">
      <c r="A398" s="82"/>
      <c r="B398" s="82"/>
      <c r="C398" s="83"/>
      <c r="D398" s="82"/>
      <c r="E398" s="84"/>
    </row>
    <row r="399" spans="1:5">
      <c r="A399" s="82"/>
      <c r="B399" s="82"/>
      <c r="C399" s="83"/>
      <c r="D399" s="82"/>
      <c r="E399" s="84"/>
    </row>
    <row r="400" spans="1:5">
      <c r="A400" s="82"/>
      <c r="B400" s="82"/>
      <c r="C400" s="83"/>
      <c r="D400" s="82"/>
      <c r="E400" s="84"/>
    </row>
    <row r="401" spans="1:5">
      <c r="A401" s="82"/>
      <c r="B401" s="82"/>
      <c r="C401" s="83"/>
      <c r="D401" s="82"/>
      <c r="E401" s="84"/>
    </row>
    <row r="402" spans="1:5">
      <c r="A402" s="82"/>
      <c r="B402" s="82"/>
      <c r="C402" s="83"/>
      <c r="D402" s="82"/>
      <c r="E402" s="84"/>
    </row>
    <row r="403" spans="1:5">
      <c r="A403" s="82"/>
      <c r="B403" s="82"/>
      <c r="C403" s="83"/>
      <c r="D403" s="82"/>
      <c r="E403" s="84"/>
    </row>
    <row r="404" spans="1:5">
      <c r="A404" s="82"/>
      <c r="B404" s="82"/>
      <c r="C404" s="83"/>
      <c r="D404" s="82"/>
      <c r="E404" s="84"/>
    </row>
    <row r="405" spans="1:5">
      <c r="A405" s="82"/>
      <c r="B405" s="82"/>
      <c r="C405" s="83"/>
      <c r="D405" s="82"/>
      <c r="E405" s="84"/>
    </row>
    <row r="406" spans="1:5">
      <c r="A406" s="82"/>
      <c r="B406" s="82"/>
      <c r="C406" s="83"/>
      <c r="D406" s="82"/>
      <c r="E406" s="84"/>
    </row>
    <row r="407" spans="1:5">
      <c r="A407" s="82"/>
      <c r="B407" s="82"/>
      <c r="C407" s="83"/>
      <c r="D407" s="82"/>
      <c r="E407" s="84"/>
    </row>
    <row r="408" spans="1:5">
      <c r="A408" s="82"/>
      <c r="B408" s="82"/>
      <c r="C408" s="83"/>
      <c r="D408" s="82"/>
      <c r="E408" s="84"/>
    </row>
    <row r="409" spans="1:5">
      <c r="A409" s="82"/>
      <c r="B409" s="82"/>
      <c r="C409" s="83"/>
      <c r="D409" s="82"/>
      <c r="E409" s="84"/>
    </row>
    <row r="410" spans="1:5">
      <c r="A410" s="82"/>
      <c r="B410" s="82"/>
      <c r="C410" s="83"/>
      <c r="D410" s="82"/>
      <c r="E410" s="84"/>
    </row>
    <row r="411" spans="1:5">
      <c r="A411" s="82"/>
      <c r="B411" s="82"/>
      <c r="C411" s="83"/>
      <c r="D411" s="82"/>
      <c r="E411" s="84"/>
    </row>
    <row r="412" spans="1:5">
      <c r="A412" s="82"/>
      <c r="B412" s="82"/>
      <c r="C412" s="83"/>
      <c r="D412" s="82"/>
      <c r="E412" s="84"/>
    </row>
    <row r="413" spans="1:5">
      <c r="A413" s="82"/>
      <c r="B413" s="82"/>
      <c r="C413" s="83"/>
      <c r="D413" s="82"/>
      <c r="E413" s="84"/>
    </row>
    <row r="414" spans="1:5">
      <c r="A414" s="82"/>
      <c r="B414" s="82"/>
      <c r="C414" s="83"/>
      <c r="D414" s="82"/>
      <c r="E414" s="84"/>
    </row>
    <row r="415" spans="1:5">
      <c r="A415" s="82"/>
      <c r="B415" s="82"/>
      <c r="C415" s="83"/>
      <c r="D415" s="82"/>
      <c r="E415" s="84"/>
    </row>
    <row r="416" spans="1:5">
      <c r="A416" s="82"/>
      <c r="B416" s="82"/>
      <c r="C416" s="83"/>
      <c r="D416" s="82"/>
      <c r="E416" s="84"/>
    </row>
    <row r="417" spans="1:5">
      <c r="A417" s="82"/>
      <c r="B417" s="82"/>
      <c r="C417" s="83"/>
      <c r="D417" s="82"/>
      <c r="E417" s="84"/>
    </row>
    <row r="418" spans="1:5">
      <c r="A418" s="82"/>
      <c r="B418" s="82"/>
      <c r="C418" s="83"/>
      <c r="D418" s="82"/>
      <c r="E418" s="84"/>
    </row>
    <row r="419" spans="1:5">
      <c r="A419" s="82"/>
      <c r="B419" s="82"/>
      <c r="C419" s="83"/>
      <c r="D419" s="82"/>
      <c r="E419" s="84"/>
    </row>
    <row r="420" spans="1:5">
      <c r="A420" s="82"/>
      <c r="B420" s="82"/>
      <c r="C420" s="83"/>
      <c r="D420" s="82"/>
      <c r="E420" s="84"/>
    </row>
    <row r="421" spans="1:5">
      <c r="A421" s="82"/>
      <c r="B421" s="82"/>
      <c r="C421" s="83"/>
      <c r="D421" s="82"/>
      <c r="E421" s="84"/>
    </row>
    <row r="422" spans="1:5">
      <c r="A422" s="82"/>
      <c r="B422" s="82"/>
      <c r="C422" s="83"/>
      <c r="D422" s="82"/>
      <c r="E422" s="84"/>
    </row>
    <row r="423" spans="1:5">
      <c r="A423" s="82"/>
      <c r="B423" s="82"/>
      <c r="C423" s="83"/>
      <c r="D423" s="82"/>
      <c r="E423" s="84"/>
    </row>
    <row r="424" spans="1:5">
      <c r="A424" s="82"/>
      <c r="B424" s="82"/>
      <c r="C424" s="83"/>
      <c r="D424" s="82"/>
      <c r="E424" s="84"/>
    </row>
    <row r="425" spans="1:5">
      <c r="A425" s="82"/>
      <c r="B425" s="82"/>
      <c r="C425" s="83"/>
      <c r="D425" s="82"/>
      <c r="E425" s="84"/>
    </row>
    <row r="426" spans="1:5">
      <c r="A426" s="82"/>
      <c r="B426" s="82"/>
      <c r="C426" s="83"/>
      <c r="D426" s="82"/>
      <c r="E426" s="84"/>
    </row>
    <row r="427" spans="1:5">
      <c r="A427" s="82"/>
      <c r="B427" s="82"/>
      <c r="C427" s="83"/>
      <c r="D427" s="82"/>
      <c r="E427" s="84"/>
    </row>
    <row r="428" spans="1:5">
      <c r="A428" s="82"/>
      <c r="B428" s="82"/>
      <c r="C428" s="83"/>
      <c r="D428" s="82"/>
      <c r="E428" s="84"/>
    </row>
    <row r="429" spans="1:5">
      <c r="A429" s="82"/>
      <c r="B429" s="82"/>
      <c r="C429" s="83"/>
      <c r="D429" s="82"/>
      <c r="E429" s="84"/>
    </row>
    <row r="430" spans="1:5">
      <c r="A430" s="82"/>
      <c r="B430" s="82"/>
      <c r="C430" s="83"/>
      <c r="D430" s="82"/>
      <c r="E430" s="84"/>
    </row>
    <row r="431" spans="1:5">
      <c r="A431" s="82"/>
      <c r="B431" s="82"/>
      <c r="C431" s="83"/>
      <c r="D431" s="82"/>
      <c r="E431" s="84"/>
    </row>
    <row r="432" spans="1:5">
      <c r="A432" s="82"/>
      <c r="B432" s="82"/>
      <c r="C432" s="83"/>
      <c r="D432" s="82"/>
      <c r="E432" s="84"/>
    </row>
    <row r="433" spans="1:5">
      <c r="A433" s="82"/>
      <c r="B433" s="82"/>
      <c r="C433" s="83"/>
      <c r="D433" s="82"/>
      <c r="E433" s="84"/>
    </row>
    <row r="434" spans="1:5">
      <c r="A434" s="82"/>
      <c r="B434" s="82"/>
      <c r="C434" s="83"/>
      <c r="D434" s="82"/>
      <c r="E434" s="84"/>
    </row>
    <row r="435" spans="1:5">
      <c r="A435" s="82"/>
      <c r="B435" s="82"/>
      <c r="C435" s="83"/>
      <c r="D435" s="82"/>
      <c r="E435" s="84"/>
    </row>
    <row r="436" spans="1:5">
      <c r="A436" s="82"/>
      <c r="B436" s="82"/>
      <c r="C436" s="83"/>
      <c r="D436" s="82"/>
      <c r="E436" s="84"/>
    </row>
    <row r="437" spans="1:5">
      <c r="A437" s="82"/>
      <c r="B437" s="82"/>
      <c r="C437" s="83"/>
      <c r="D437" s="82"/>
      <c r="E437" s="84"/>
    </row>
    <row r="438" spans="1:5">
      <c r="A438" s="82"/>
      <c r="B438" s="82"/>
      <c r="C438" s="83"/>
      <c r="D438" s="82"/>
      <c r="E438" s="84"/>
    </row>
    <row r="439" spans="1:5">
      <c r="A439" s="82"/>
      <c r="B439" s="82"/>
      <c r="C439" s="83"/>
      <c r="D439" s="82"/>
      <c r="E439" s="84"/>
    </row>
    <row r="440" spans="1:5">
      <c r="A440" s="82"/>
      <c r="B440" s="82"/>
      <c r="C440" s="83"/>
      <c r="D440" s="82"/>
      <c r="E440" s="84"/>
    </row>
    <row r="441" spans="1:5">
      <c r="A441" s="82"/>
      <c r="B441" s="82"/>
      <c r="C441" s="83"/>
      <c r="D441" s="82"/>
      <c r="E441" s="84"/>
    </row>
    <row r="442" spans="1:5">
      <c r="A442" s="82"/>
      <c r="B442" s="82"/>
      <c r="C442" s="83"/>
      <c r="D442" s="82"/>
      <c r="E442" s="84"/>
    </row>
    <row r="443" spans="1:5">
      <c r="A443" s="82"/>
      <c r="B443" s="82"/>
      <c r="C443" s="83"/>
      <c r="D443" s="82"/>
      <c r="E443" s="84"/>
    </row>
    <row r="444" spans="1:5">
      <c r="A444" s="82"/>
      <c r="B444" s="82"/>
      <c r="C444" s="83"/>
      <c r="D444" s="82"/>
      <c r="E444" s="84"/>
    </row>
    <row r="445" spans="1:5">
      <c r="A445" s="82"/>
      <c r="B445" s="82"/>
      <c r="C445" s="83"/>
      <c r="D445" s="82"/>
      <c r="E445" s="84"/>
    </row>
    <row r="446" spans="1:5">
      <c r="A446" s="82"/>
      <c r="B446" s="82"/>
      <c r="C446" s="83"/>
      <c r="D446" s="82"/>
      <c r="E446" s="84"/>
    </row>
    <row r="447" spans="1:5">
      <c r="A447" s="82"/>
      <c r="B447" s="82"/>
      <c r="C447" s="83"/>
      <c r="D447" s="82"/>
      <c r="E447" s="84"/>
    </row>
    <row r="448" spans="1:5">
      <c r="A448" s="82"/>
      <c r="B448" s="82"/>
      <c r="C448" s="83"/>
      <c r="D448" s="82"/>
      <c r="E448" s="84"/>
    </row>
    <row r="449" spans="1:5">
      <c r="A449" s="82"/>
      <c r="B449" s="82"/>
      <c r="C449" s="83"/>
      <c r="D449" s="82"/>
      <c r="E449" s="84"/>
    </row>
    <row r="450" spans="1:5">
      <c r="A450" s="82"/>
      <c r="B450" s="82"/>
      <c r="C450" s="83"/>
      <c r="D450" s="82"/>
      <c r="E450" s="84"/>
    </row>
    <row r="451" spans="1:5">
      <c r="A451" s="82"/>
      <c r="B451" s="82"/>
      <c r="C451" s="83"/>
      <c r="D451" s="82"/>
      <c r="E451" s="84"/>
    </row>
    <row r="452" spans="1:5">
      <c r="A452" s="82"/>
      <c r="B452" s="82"/>
      <c r="C452" s="83"/>
      <c r="D452" s="82"/>
      <c r="E452" s="84"/>
    </row>
    <row r="453" spans="1:5">
      <c r="A453" s="82"/>
      <c r="B453" s="82"/>
      <c r="C453" s="83"/>
      <c r="D453" s="82"/>
      <c r="E453" s="84"/>
    </row>
    <row r="454" spans="1:5">
      <c r="A454" s="82"/>
      <c r="B454" s="82"/>
      <c r="C454" s="83"/>
      <c r="D454" s="82"/>
      <c r="E454" s="84"/>
    </row>
    <row r="455" spans="1:5">
      <c r="A455" s="82"/>
      <c r="B455" s="82"/>
      <c r="C455" s="83"/>
      <c r="D455" s="82"/>
      <c r="E455" s="84"/>
    </row>
    <row r="456" spans="1:5">
      <c r="A456" s="82"/>
      <c r="B456" s="82"/>
      <c r="C456" s="83"/>
      <c r="D456" s="82"/>
      <c r="E456" s="84"/>
    </row>
    <row r="457" spans="1:5">
      <c r="A457" s="82"/>
      <c r="B457" s="82"/>
      <c r="C457" s="83"/>
      <c r="D457" s="82"/>
      <c r="E457" s="84"/>
    </row>
    <row r="458" spans="1:5">
      <c r="A458" s="82"/>
      <c r="B458" s="82"/>
      <c r="C458" s="83"/>
      <c r="D458" s="82"/>
      <c r="E458" s="84"/>
    </row>
    <row r="459" spans="1:5">
      <c r="A459" s="82"/>
      <c r="B459" s="82"/>
      <c r="C459" s="83"/>
      <c r="D459" s="82"/>
      <c r="E459" s="84"/>
    </row>
    <row r="460" spans="1:5">
      <c r="A460" s="82"/>
      <c r="B460" s="82"/>
      <c r="C460" s="83"/>
      <c r="D460" s="82"/>
      <c r="E460" s="84"/>
    </row>
    <row r="461" spans="1:5">
      <c r="A461" s="82"/>
      <c r="B461" s="82"/>
      <c r="C461" s="83"/>
      <c r="D461" s="82"/>
      <c r="E461" s="84"/>
    </row>
    <row r="462" spans="1:5">
      <c r="A462" s="82"/>
      <c r="B462" s="82"/>
      <c r="C462" s="83"/>
      <c r="D462" s="82"/>
      <c r="E462" s="84"/>
    </row>
    <row r="463" spans="1:5">
      <c r="A463" s="82"/>
      <c r="B463" s="82"/>
      <c r="C463" s="83"/>
      <c r="D463" s="82"/>
      <c r="E463" s="84"/>
    </row>
    <row r="464" spans="1:5">
      <c r="A464" s="82"/>
      <c r="B464" s="82"/>
      <c r="C464" s="83"/>
      <c r="D464" s="82"/>
      <c r="E464" s="84"/>
    </row>
    <row r="465" spans="1:5">
      <c r="A465" s="82"/>
      <c r="B465" s="82"/>
      <c r="C465" s="83"/>
      <c r="D465" s="82"/>
      <c r="E465" s="84"/>
    </row>
    <row r="466" spans="1:5">
      <c r="A466" s="82"/>
      <c r="B466" s="82"/>
      <c r="C466" s="83"/>
      <c r="D466" s="82"/>
      <c r="E466" s="84"/>
    </row>
    <row r="467" spans="1:5">
      <c r="A467" s="82"/>
      <c r="B467" s="82"/>
      <c r="C467" s="83"/>
      <c r="D467" s="82"/>
      <c r="E467" s="84"/>
    </row>
    <row r="468" spans="1:5">
      <c r="A468" s="82"/>
      <c r="B468" s="82"/>
      <c r="C468" s="83"/>
      <c r="D468" s="82"/>
      <c r="E468" s="84"/>
    </row>
    <row r="469" spans="1:5">
      <c r="A469" s="82"/>
      <c r="B469" s="82"/>
      <c r="C469" s="83"/>
      <c r="D469" s="82"/>
      <c r="E469" s="84"/>
    </row>
    <row r="470" spans="1:5">
      <c r="A470" s="82"/>
      <c r="B470" s="82"/>
      <c r="C470" s="83"/>
      <c r="D470" s="82"/>
      <c r="E470" s="84"/>
    </row>
    <row r="471" spans="1:5">
      <c r="A471" s="82"/>
      <c r="B471" s="82"/>
      <c r="C471" s="83"/>
      <c r="D471" s="82"/>
      <c r="E471" s="84"/>
    </row>
    <row r="472" spans="1:5">
      <c r="A472" s="82"/>
      <c r="B472" s="82"/>
      <c r="C472" s="83"/>
      <c r="D472" s="82"/>
      <c r="E472" s="84"/>
    </row>
    <row r="473" spans="1:5">
      <c r="A473" s="82"/>
      <c r="B473" s="82"/>
      <c r="C473" s="83"/>
      <c r="D473" s="82"/>
      <c r="E473" s="84"/>
    </row>
    <row r="474" spans="1:5">
      <c r="A474" s="82"/>
      <c r="B474" s="82"/>
      <c r="C474" s="83"/>
      <c r="D474" s="82"/>
      <c r="E474" s="84"/>
    </row>
    <row r="475" spans="1:5">
      <c r="A475" s="82"/>
      <c r="B475" s="82"/>
      <c r="C475" s="83"/>
      <c r="D475" s="82"/>
      <c r="E475" s="84"/>
    </row>
    <row r="476" spans="1:5">
      <c r="A476" s="82"/>
      <c r="B476" s="82"/>
      <c r="C476" s="83"/>
      <c r="D476" s="82"/>
      <c r="E476" s="84"/>
    </row>
    <row r="477" spans="1:5">
      <c r="A477" s="82"/>
      <c r="B477" s="82"/>
      <c r="C477" s="83"/>
      <c r="D477" s="82"/>
      <c r="E477" s="84"/>
    </row>
    <row r="478" spans="1:5">
      <c r="A478" s="82"/>
      <c r="B478" s="82"/>
      <c r="C478" s="83"/>
      <c r="D478" s="82"/>
      <c r="E478" s="84"/>
    </row>
    <row r="479" spans="1:5">
      <c r="A479" s="82"/>
      <c r="B479" s="82"/>
      <c r="C479" s="83"/>
      <c r="D479" s="82"/>
      <c r="E479" s="84"/>
    </row>
    <row r="480" spans="1:5">
      <c r="A480" s="82"/>
      <c r="B480" s="82"/>
      <c r="C480" s="83"/>
      <c r="D480" s="82"/>
      <c r="E480" s="84"/>
    </row>
    <row r="481" spans="1:5">
      <c r="A481" s="82"/>
      <c r="B481" s="82"/>
      <c r="C481" s="83"/>
      <c r="D481" s="82"/>
      <c r="E481" s="84"/>
    </row>
    <row r="482" spans="1:5">
      <c r="A482" s="82"/>
      <c r="B482" s="82"/>
      <c r="C482" s="83"/>
      <c r="D482" s="82"/>
      <c r="E482" s="84"/>
    </row>
    <row r="483" spans="1:5">
      <c r="A483" s="82"/>
      <c r="B483" s="82"/>
      <c r="C483" s="83"/>
      <c r="D483" s="82"/>
      <c r="E483" s="84"/>
    </row>
    <row r="484" spans="1:5">
      <c r="A484" s="82"/>
      <c r="B484" s="82"/>
      <c r="C484" s="83"/>
      <c r="D484" s="82"/>
      <c r="E484" s="84"/>
    </row>
    <row r="485" spans="1:5">
      <c r="A485" s="82"/>
      <c r="B485" s="82"/>
      <c r="C485" s="83"/>
      <c r="D485" s="82"/>
      <c r="E485" s="84"/>
    </row>
    <row r="486" spans="1:5">
      <c r="A486" s="82"/>
      <c r="B486" s="82"/>
      <c r="C486" s="83"/>
      <c r="D486" s="82"/>
      <c r="E486" s="84"/>
    </row>
    <row r="487" spans="1:5">
      <c r="A487" s="82"/>
      <c r="B487" s="82"/>
      <c r="C487" s="83"/>
      <c r="D487" s="82"/>
      <c r="E487" s="84"/>
    </row>
    <row r="488" spans="1:5">
      <c r="A488" s="82"/>
      <c r="B488" s="82"/>
      <c r="C488" s="83"/>
      <c r="D488" s="82"/>
      <c r="E488" s="84"/>
    </row>
    <row r="489" spans="1:5">
      <c r="A489" s="82"/>
      <c r="B489" s="82"/>
      <c r="C489" s="83"/>
      <c r="D489" s="82"/>
      <c r="E489" s="84"/>
    </row>
    <row r="490" spans="1:5">
      <c r="A490" s="82"/>
      <c r="B490" s="82"/>
      <c r="C490" s="83"/>
      <c r="D490" s="82"/>
      <c r="E490" s="84"/>
    </row>
    <row r="491" spans="1:5">
      <c r="A491" s="82"/>
      <c r="B491" s="82"/>
      <c r="C491" s="83"/>
      <c r="D491" s="82"/>
      <c r="E491" s="84"/>
    </row>
    <row r="492" spans="1:5">
      <c r="A492" s="82"/>
      <c r="B492" s="82"/>
      <c r="C492" s="83"/>
      <c r="D492" s="82"/>
      <c r="E492" s="84"/>
    </row>
    <row r="493" spans="1:5">
      <c r="A493" s="82"/>
      <c r="B493" s="82"/>
      <c r="C493" s="83"/>
      <c r="D493" s="82"/>
      <c r="E493" s="84"/>
    </row>
    <row r="494" spans="1:5">
      <c r="A494" s="82"/>
      <c r="B494" s="82"/>
      <c r="C494" s="83"/>
      <c r="D494" s="82"/>
      <c r="E494" s="84"/>
    </row>
    <row r="495" spans="1:5">
      <c r="A495" s="82"/>
      <c r="B495" s="82"/>
      <c r="C495" s="83"/>
      <c r="D495" s="82"/>
      <c r="E495" s="84"/>
    </row>
    <row r="496" spans="1:5">
      <c r="A496" s="82"/>
      <c r="B496" s="82"/>
      <c r="C496" s="83"/>
      <c r="D496" s="82"/>
      <c r="E496" s="84"/>
    </row>
    <row r="497" spans="1:5">
      <c r="A497" s="82"/>
      <c r="B497" s="82"/>
      <c r="C497" s="83"/>
      <c r="D497" s="82"/>
      <c r="E497" s="84"/>
    </row>
    <row r="498" spans="1:5">
      <c r="A498" s="82"/>
      <c r="B498" s="82"/>
      <c r="C498" s="83"/>
      <c r="D498" s="82"/>
      <c r="E498" s="84"/>
    </row>
    <row r="499" spans="1:5">
      <c r="A499" s="82"/>
      <c r="B499" s="82"/>
      <c r="C499" s="83"/>
      <c r="D499" s="82"/>
      <c r="E499" s="84"/>
    </row>
    <row r="500" spans="1:5">
      <c r="A500" s="82"/>
      <c r="B500" s="82"/>
      <c r="C500" s="83"/>
      <c r="D500" s="82"/>
      <c r="E500" s="84"/>
    </row>
    <row r="501" spans="1:5">
      <c r="A501" s="82"/>
      <c r="B501" s="82"/>
      <c r="C501" s="83"/>
      <c r="D501" s="82"/>
      <c r="E501" s="84"/>
    </row>
    <row r="502" spans="1:5">
      <c r="A502" s="82"/>
      <c r="B502" s="82"/>
      <c r="C502" s="83"/>
      <c r="D502" s="82"/>
      <c r="E502" s="84"/>
    </row>
    <row r="503" spans="1:5">
      <c r="A503" s="82"/>
      <c r="B503" s="82"/>
      <c r="C503" s="83"/>
      <c r="D503" s="82"/>
      <c r="E503" s="84"/>
    </row>
    <row r="504" spans="1:5">
      <c r="A504" s="82"/>
      <c r="B504" s="82"/>
      <c r="C504" s="83"/>
      <c r="D504" s="82"/>
      <c r="E504" s="84"/>
    </row>
    <row r="505" spans="1:5">
      <c r="A505" s="82"/>
      <c r="B505" s="82"/>
      <c r="C505" s="83"/>
      <c r="D505" s="82"/>
      <c r="E505" s="84"/>
    </row>
    <row r="506" spans="1:5">
      <c r="A506" s="82"/>
      <c r="B506" s="82"/>
      <c r="C506" s="83"/>
      <c r="D506" s="82"/>
      <c r="E506" s="84"/>
    </row>
    <row r="507" spans="1:5">
      <c r="A507" s="82"/>
      <c r="B507" s="82"/>
      <c r="C507" s="83"/>
      <c r="D507" s="82"/>
      <c r="E507" s="84"/>
    </row>
    <row r="508" spans="1:5">
      <c r="A508" s="82"/>
      <c r="B508" s="82"/>
      <c r="C508" s="83"/>
      <c r="D508" s="82"/>
      <c r="E508" s="84"/>
    </row>
    <row r="509" spans="1:5">
      <c r="A509" s="82"/>
      <c r="B509" s="82"/>
      <c r="C509" s="83"/>
      <c r="D509" s="82"/>
      <c r="E509" s="84"/>
    </row>
    <row r="510" spans="1:5">
      <c r="A510" s="82"/>
      <c r="B510" s="82"/>
      <c r="C510" s="83"/>
      <c r="D510" s="82"/>
      <c r="E510" s="84"/>
    </row>
    <row r="511" spans="1:5">
      <c r="A511" s="82"/>
      <c r="B511" s="82"/>
      <c r="C511" s="83"/>
      <c r="D511" s="82"/>
      <c r="E511" s="84"/>
    </row>
    <row r="512" spans="1:5">
      <c r="A512" s="82"/>
      <c r="B512" s="82"/>
      <c r="C512" s="83"/>
      <c r="D512" s="82"/>
      <c r="E512" s="84"/>
    </row>
    <row r="513" spans="1:5">
      <c r="A513" s="82"/>
      <c r="B513" s="82"/>
      <c r="C513" s="83"/>
      <c r="D513" s="82"/>
      <c r="E513" s="84"/>
    </row>
    <row r="514" spans="1:5">
      <c r="A514" s="82"/>
      <c r="B514" s="82"/>
      <c r="C514" s="83"/>
      <c r="D514" s="82"/>
      <c r="E514" s="84"/>
    </row>
    <row r="515" spans="1:5">
      <c r="A515" s="82"/>
      <c r="B515" s="82"/>
      <c r="C515" s="83"/>
      <c r="D515" s="82"/>
      <c r="E515" s="84"/>
    </row>
    <row r="516" spans="1:5">
      <c r="A516" s="82"/>
      <c r="B516" s="82"/>
      <c r="C516" s="83"/>
      <c r="D516" s="82"/>
      <c r="E516" s="84"/>
    </row>
    <row r="517" spans="1:5">
      <c r="A517" s="82"/>
      <c r="B517" s="82"/>
      <c r="C517" s="83"/>
      <c r="D517" s="82"/>
      <c r="E517" s="84"/>
    </row>
    <row r="518" spans="1:5">
      <c r="A518" s="82"/>
      <c r="B518" s="82"/>
      <c r="C518" s="83"/>
      <c r="D518" s="82"/>
      <c r="E518" s="84"/>
    </row>
    <row r="519" spans="1:5">
      <c r="A519" s="82"/>
      <c r="B519" s="82"/>
      <c r="C519" s="83"/>
      <c r="D519" s="82"/>
      <c r="E519" s="84"/>
    </row>
    <row r="520" spans="1:5">
      <c r="A520" s="82"/>
      <c r="B520" s="82"/>
      <c r="C520" s="83"/>
      <c r="D520" s="82"/>
      <c r="E520" s="84"/>
    </row>
    <row r="521" spans="1:5">
      <c r="A521" s="82"/>
      <c r="B521" s="82"/>
      <c r="C521" s="83"/>
      <c r="D521" s="82"/>
      <c r="E521" s="84"/>
    </row>
    <row r="522" spans="1:5">
      <c r="A522" s="82"/>
      <c r="B522" s="82"/>
      <c r="C522" s="83"/>
      <c r="D522" s="82"/>
      <c r="E522" s="84"/>
    </row>
    <row r="523" spans="1:5">
      <c r="A523" s="82"/>
      <c r="B523" s="82"/>
      <c r="C523" s="83"/>
      <c r="D523" s="82"/>
      <c r="E523" s="84"/>
    </row>
    <row r="524" spans="1:5">
      <c r="A524" s="82"/>
      <c r="B524" s="82"/>
      <c r="C524" s="83"/>
      <c r="D524" s="82"/>
      <c r="E524" s="84"/>
    </row>
    <row r="525" spans="1:5">
      <c r="A525" s="82"/>
      <c r="B525" s="82"/>
      <c r="C525" s="83"/>
      <c r="D525" s="82"/>
      <c r="E525" s="84"/>
    </row>
    <row r="526" spans="1:5">
      <c r="A526" s="82"/>
      <c r="B526" s="82"/>
      <c r="C526" s="83"/>
      <c r="D526" s="82"/>
      <c r="E526" s="84"/>
    </row>
    <row r="527" spans="1:5">
      <c r="A527" s="82"/>
      <c r="B527" s="82"/>
      <c r="C527" s="83"/>
      <c r="D527" s="82"/>
      <c r="E527" s="84"/>
    </row>
    <row r="528" spans="1:5">
      <c r="A528" s="82"/>
      <c r="B528" s="82"/>
      <c r="C528" s="83"/>
      <c r="D528" s="82"/>
      <c r="E528" s="84"/>
    </row>
    <row r="529" spans="1:5">
      <c r="A529" s="82"/>
      <c r="B529" s="82"/>
      <c r="C529" s="83"/>
      <c r="D529" s="82"/>
      <c r="E529" s="84"/>
    </row>
    <row r="530" spans="1:5">
      <c r="A530" s="82"/>
      <c r="B530" s="82"/>
      <c r="C530" s="83"/>
      <c r="D530" s="82"/>
      <c r="E530" s="84"/>
    </row>
    <row r="531" spans="1:5">
      <c r="A531" s="82"/>
      <c r="B531" s="82"/>
      <c r="C531" s="83"/>
      <c r="D531" s="82"/>
      <c r="E531" s="84"/>
    </row>
    <row r="532" spans="1:5">
      <c r="A532" s="82"/>
      <c r="B532" s="82"/>
      <c r="C532" s="83"/>
      <c r="D532" s="82"/>
      <c r="E532" s="84"/>
    </row>
    <row r="533" spans="1:5">
      <c r="A533" s="82"/>
      <c r="B533" s="82"/>
      <c r="C533" s="83"/>
      <c r="D533" s="82"/>
      <c r="E533" s="84"/>
    </row>
    <row r="534" spans="1:5">
      <c r="A534" s="82"/>
      <c r="B534" s="82"/>
      <c r="C534" s="83"/>
      <c r="D534" s="82"/>
      <c r="E534" s="84"/>
    </row>
    <row r="535" spans="1:5">
      <c r="A535" s="82"/>
      <c r="B535" s="82"/>
      <c r="C535" s="83"/>
      <c r="D535" s="82"/>
      <c r="E535" s="84"/>
    </row>
    <row r="536" spans="1:5">
      <c r="A536" s="82"/>
      <c r="B536" s="82"/>
      <c r="C536" s="83"/>
      <c r="D536" s="82"/>
      <c r="E536" s="84"/>
    </row>
    <row r="537" spans="1:5">
      <c r="A537" s="82"/>
      <c r="B537" s="82"/>
      <c r="C537" s="83"/>
      <c r="D537" s="82"/>
      <c r="E537" s="84"/>
    </row>
    <row r="538" spans="1:5">
      <c r="A538" s="82"/>
      <c r="B538" s="82"/>
      <c r="C538" s="83"/>
      <c r="D538" s="82"/>
      <c r="E538" s="84"/>
    </row>
    <row r="539" spans="1:5">
      <c r="A539" s="82"/>
      <c r="B539" s="82"/>
      <c r="C539" s="83"/>
      <c r="D539" s="82"/>
      <c r="E539" s="84"/>
    </row>
    <row r="540" spans="1:5">
      <c r="A540" s="82"/>
      <c r="B540" s="82"/>
      <c r="C540" s="83"/>
      <c r="D540" s="82"/>
      <c r="E540" s="84"/>
    </row>
    <row r="541" spans="1:5">
      <c r="A541" s="82"/>
      <c r="B541" s="82"/>
      <c r="C541" s="83"/>
      <c r="D541" s="82"/>
      <c r="E541" s="84"/>
    </row>
    <row r="542" spans="1:5">
      <c r="A542" s="82"/>
      <c r="B542" s="82"/>
      <c r="C542" s="83"/>
      <c r="D542" s="82"/>
      <c r="E542" s="84"/>
    </row>
    <row r="543" spans="1:5">
      <c r="A543" s="82"/>
      <c r="B543" s="82"/>
      <c r="C543" s="83"/>
      <c r="D543" s="82"/>
      <c r="E543" s="84"/>
    </row>
    <row r="544" spans="1:5">
      <c r="A544" s="82"/>
      <c r="B544" s="82"/>
      <c r="C544" s="83"/>
      <c r="D544" s="82"/>
      <c r="E544" s="84"/>
    </row>
    <row r="545" spans="1:5">
      <c r="A545" s="82"/>
      <c r="B545" s="82"/>
      <c r="C545" s="83"/>
      <c r="D545" s="82"/>
      <c r="E545" s="84"/>
    </row>
    <row r="546" spans="1:5">
      <c r="A546" s="82"/>
      <c r="B546" s="82"/>
      <c r="C546" s="83"/>
      <c r="D546" s="82"/>
      <c r="E546" s="84"/>
    </row>
    <row r="547" spans="1:5">
      <c r="A547" s="82"/>
      <c r="B547" s="82"/>
      <c r="C547" s="83"/>
      <c r="D547" s="82"/>
      <c r="E547" s="84"/>
    </row>
    <row r="548" spans="1:5">
      <c r="A548" s="82"/>
      <c r="B548" s="82"/>
      <c r="C548" s="83"/>
      <c r="D548" s="82"/>
      <c r="E548" s="84"/>
    </row>
    <row r="549" spans="1:5">
      <c r="A549" s="82"/>
      <c r="B549" s="82"/>
      <c r="C549" s="83"/>
      <c r="D549" s="82"/>
      <c r="E549" s="84"/>
    </row>
    <row r="550" spans="1:5">
      <c r="A550" s="82"/>
      <c r="B550" s="82"/>
      <c r="C550" s="83"/>
      <c r="D550" s="82"/>
      <c r="E550" s="84"/>
    </row>
    <row r="551" spans="1:5">
      <c r="A551" s="82"/>
      <c r="B551" s="82"/>
      <c r="C551" s="83"/>
      <c r="D551" s="82"/>
      <c r="E551" s="84"/>
    </row>
    <row r="552" spans="1:5">
      <c r="A552" s="82"/>
      <c r="B552" s="82"/>
      <c r="C552" s="83"/>
      <c r="D552" s="82"/>
      <c r="E552" s="84"/>
    </row>
    <row r="553" spans="1:5">
      <c r="A553" s="82"/>
      <c r="B553" s="82"/>
      <c r="C553" s="83"/>
      <c r="D553" s="82"/>
      <c r="E553" s="84"/>
    </row>
    <row r="554" spans="1:5">
      <c r="A554" s="82"/>
      <c r="B554" s="82"/>
      <c r="C554" s="83"/>
      <c r="D554" s="82"/>
      <c r="E554" s="84"/>
    </row>
    <row r="555" spans="1:5">
      <c r="A555" s="82"/>
      <c r="B555" s="82"/>
      <c r="C555" s="83"/>
      <c r="D555" s="82"/>
      <c r="E555" s="84"/>
    </row>
    <row r="556" spans="1:5">
      <c r="A556" s="82"/>
      <c r="B556" s="82"/>
      <c r="C556" s="83"/>
      <c r="D556" s="82"/>
      <c r="E556" s="84"/>
    </row>
    <row r="557" spans="1:5">
      <c r="A557" s="82"/>
      <c r="B557" s="82"/>
      <c r="C557" s="83"/>
      <c r="D557" s="82"/>
      <c r="E557" s="84"/>
    </row>
    <row r="558" spans="1:5">
      <c r="A558" s="82"/>
      <c r="B558" s="82"/>
      <c r="C558" s="83"/>
      <c r="D558" s="82"/>
      <c r="E558" s="84"/>
    </row>
    <row r="559" spans="1:5">
      <c r="A559" s="82"/>
      <c r="B559" s="82"/>
      <c r="C559" s="83"/>
      <c r="D559" s="82"/>
      <c r="E559" s="84"/>
    </row>
    <row r="560" spans="1:5">
      <c r="A560" s="82"/>
      <c r="B560" s="82"/>
      <c r="C560" s="83"/>
      <c r="D560" s="82"/>
      <c r="E560" s="84"/>
    </row>
    <row r="561" spans="1:5">
      <c r="A561" s="82"/>
      <c r="B561" s="82"/>
      <c r="C561" s="83"/>
      <c r="D561" s="82"/>
      <c r="E561" s="84"/>
    </row>
    <row r="562" spans="1:5">
      <c r="A562" s="82"/>
      <c r="B562" s="82"/>
      <c r="C562" s="83"/>
      <c r="D562" s="82"/>
      <c r="E562" s="84"/>
    </row>
    <row r="563" spans="1:5">
      <c r="A563" s="82"/>
      <c r="B563" s="82"/>
      <c r="C563" s="83"/>
      <c r="D563" s="82"/>
      <c r="E563" s="84"/>
    </row>
    <row r="564" spans="1:5">
      <c r="A564" s="82"/>
      <c r="B564" s="82"/>
      <c r="C564" s="83"/>
      <c r="D564" s="82"/>
      <c r="E564" s="84"/>
    </row>
    <row r="565" spans="1:5">
      <c r="A565" s="82"/>
      <c r="B565" s="82"/>
      <c r="C565" s="83"/>
      <c r="D565" s="82"/>
      <c r="E565" s="84"/>
    </row>
    <row r="566" spans="1:5">
      <c r="A566" s="82"/>
      <c r="B566" s="82"/>
      <c r="C566" s="83"/>
      <c r="D566" s="82"/>
      <c r="E566" s="84"/>
    </row>
    <row r="567" spans="1:5">
      <c r="A567" s="82"/>
      <c r="B567" s="82"/>
      <c r="C567" s="83"/>
      <c r="D567" s="82"/>
      <c r="E567" s="84"/>
    </row>
    <row r="568" spans="1:5">
      <c r="A568" s="82"/>
      <c r="B568" s="82"/>
      <c r="C568" s="83"/>
      <c r="D568" s="82"/>
      <c r="E568" s="84"/>
    </row>
    <row r="569" spans="1:5">
      <c r="A569" s="82"/>
      <c r="B569" s="82"/>
      <c r="C569" s="83"/>
      <c r="D569" s="82"/>
      <c r="E569" s="84"/>
    </row>
    <row r="570" spans="1:5">
      <c r="A570" s="82"/>
      <c r="B570" s="82"/>
      <c r="C570" s="83"/>
      <c r="D570" s="82"/>
      <c r="E570" s="84"/>
    </row>
    <row r="571" spans="1:5">
      <c r="A571" s="82"/>
      <c r="B571" s="82"/>
      <c r="C571" s="83"/>
      <c r="D571" s="82"/>
      <c r="E571" s="84"/>
    </row>
    <row r="572" spans="1:5">
      <c r="A572" s="82"/>
      <c r="B572" s="82"/>
      <c r="C572" s="83"/>
      <c r="D572" s="82"/>
      <c r="E572" s="84"/>
    </row>
    <row r="573" spans="1:5">
      <c r="A573" s="82"/>
      <c r="B573" s="82"/>
      <c r="C573" s="83"/>
      <c r="D573" s="82"/>
      <c r="E573" s="84"/>
    </row>
    <row r="574" spans="1:5">
      <c r="A574" s="82"/>
      <c r="B574" s="82"/>
      <c r="C574" s="83"/>
      <c r="D574" s="82"/>
      <c r="E574" s="84"/>
    </row>
    <row r="575" spans="1:5">
      <c r="A575" s="82"/>
      <c r="B575" s="82"/>
      <c r="C575" s="83"/>
      <c r="D575" s="82"/>
      <c r="E575" s="84"/>
    </row>
    <row r="576" spans="1:5">
      <c r="A576" s="82"/>
      <c r="B576" s="82"/>
      <c r="C576" s="83"/>
      <c r="D576" s="82"/>
      <c r="E576" s="84"/>
    </row>
    <row r="577" spans="1:5">
      <c r="A577" s="82"/>
      <c r="B577" s="82"/>
      <c r="C577" s="83"/>
      <c r="D577" s="82"/>
      <c r="E577" s="84"/>
    </row>
    <row r="578" spans="1:5">
      <c r="A578" s="82"/>
      <c r="B578" s="82"/>
      <c r="C578" s="83"/>
      <c r="D578" s="82"/>
      <c r="E578" s="84"/>
    </row>
    <row r="579" spans="1:5">
      <c r="A579" s="82"/>
      <c r="B579" s="82"/>
      <c r="C579" s="83"/>
      <c r="D579" s="82"/>
      <c r="E579" s="84"/>
    </row>
    <row r="580" spans="1:5">
      <c r="A580" s="82"/>
      <c r="B580" s="82"/>
      <c r="C580" s="83"/>
      <c r="D580" s="82"/>
      <c r="E580" s="84"/>
    </row>
    <row r="581" spans="1:5">
      <c r="A581" s="82"/>
      <c r="B581" s="82"/>
      <c r="C581" s="83"/>
      <c r="D581" s="82"/>
      <c r="E581" s="84"/>
    </row>
    <row r="582" spans="1:5">
      <c r="A582" s="82"/>
      <c r="B582" s="82"/>
      <c r="C582" s="83"/>
      <c r="D582" s="82"/>
      <c r="E582" s="84"/>
    </row>
    <row r="583" spans="1:5">
      <c r="A583" s="82"/>
      <c r="B583" s="82"/>
      <c r="C583" s="83"/>
      <c r="D583" s="82"/>
      <c r="E583" s="84"/>
    </row>
    <row r="584" spans="1:5">
      <c r="A584" s="82"/>
      <c r="B584" s="82"/>
      <c r="C584" s="83"/>
      <c r="D584" s="82"/>
      <c r="E584" s="84"/>
    </row>
    <row r="585" spans="1:5">
      <c r="A585" s="82"/>
      <c r="B585" s="82"/>
      <c r="C585" s="83"/>
      <c r="D585" s="82"/>
      <c r="E585" s="84"/>
    </row>
    <row r="586" spans="1:5">
      <c r="A586" s="82"/>
      <c r="B586" s="82"/>
      <c r="C586" s="83"/>
      <c r="D586" s="82"/>
      <c r="E586" s="84"/>
    </row>
    <row r="587" spans="1:5">
      <c r="A587" s="82"/>
      <c r="B587" s="82"/>
      <c r="C587" s="83"/>
      <c r="D587" s="82"/>
      <c r="E587" s="84"/>
    </row>
    <row r="588" spans="1:5">
      <c r="A588" s="82"/>
      <c r="B588" s="82"/>
      <c r="C588" s="83"/>
      <c r="D588" s="82"/>
      <c r="E588" s="84"/>
    </row>
    <row r="589" spans="1:5">
      <c r="A589" s="82"/>
      <c r="B589" s="82"/>
      <c r="C589" s="83"/>
      <c r="D589" s="82"/>
      <c r="E589" s="84"/>
    </row>
    <row r="590" spans="1:5">
      <c r="A590" s="82"/>
      <c r="B590" s="82"/>
      <c r="C590" s="83"/>
      <c r="D590" s="82"/>
      <c r="E590" s="84"/>
    </row>
    <row r="591" spans="1:5">
      <c r="A591" s="82"/>
      <c r="B591" s="82"/>
      <c r="C591" s="83"/>
      <c r="D591" s="82"/>
      <c r="E591" s="84"/>
    </row>
    <row r="592" spans="1:5">
      <c r="A592" s="82"/>
      <c r="B592" s="82"/>
      <c r="C592" s="83"/>
      <c r="D592" s="82"/>
      <c r="E592" s="84"/>
    </row>
    <row r="593" spans="1:5">
      <c r="A593" s="82"/>
      <c r="B593" s="82"/>
      <c r="C593" s="83"/>
      <c r="D593" s="82"/>
      <c r="E593" s="84"/>
    </row>
    <row r="594" spans="1:5">
      <c r="A594" s="82"/>
      <c r="B594" s="82"/>
      <c r="C594" s="83"/>
      <c r="D594" s="82"/>
      <c r="E594" s="84"/>
    </row>
    <row r="595" spans="1:5">
      <c r="A595" s="82"/>
      <c r="B595" s="82"/>
      <c r="C595" s="83"/>
      <c r="D595" s="82"/>
      <c r="E595" s="84"/>
    </row>
    <row r="596" spans="1:5">
      <c r="A596" s="82"/>
      <c r="B596" s="82"/>
      <c r="C596" s="83"/>
      <c r="D596" s="82"/>
      <c r="E596" s="84"/>
    </row>
    <row r="597" spans="1:5">
      <c r="A597" s="82"/>
      <c r="B597" s="82"/>
      <c r="C597" s="83"/>
      <c r="D597" s="82"/>
      <c r="E597" s="84"/>
    </row>
    <row r="598" spans="1:5">
      <c r="A598" s="82"/>
      <c r="B598" s="82"/>
      <c r="C598" s="83"/>
      <c r="D598" s="82"/>
      <c r="E598" s="84"/>
    </row>
    <row r="599" spans="1:5">
      <c r="A599" s="82"/>
      <c r="B599" s="82"/>
      <c r="C599" s="83"/>
      <c r="D599" s="82"/>
      <c r="E599" s="84"/>
    </row>
    <row r="600" spans="1:5">
      <c r="A600" s="82"/>
      <c r="B600" s="82"/>
      <c r="C600" s="83"/>
      <c r="D600" s="82"/>
      <c r="E600" s="84"/>
    </row>
    <row r="601" spans="1:5">
      <c r="A601" s="82"/>
      <c r="B601" s="82"/>
      <c r="C601" s="83"/>
      <c r="D601" s="82"/>
      <c r="E601" s="84"/>
    </row>
    <row r="602" spans="1:5">
      <c r="A602" s="82"/>
      <c r="B602" s="82"/>
      <c r="C602" s="83"/>
      <c r="D602" s="82"/>
      <c r="E602" s="84"/>
    </row>
    <row r="603" spans="1:5">
      <c r="A603" s="82"/>
      <c r="B603" s="82"/>
      <c r="C603" s="83"/>
      <c r="D603" s="82"/>
      <c r="E603" s="84"/>
    </row>
    <row r="604" spans="1:5">
      <c r="A604" s="82"/>
      <c r="B604" s="82"/>
      <c r="C604" s="83"/>
      <c r="D604" s="82"/>
      <c r="E604" s="84"/>
    </row>
    <row r="605" spans="1:5">
      <c r="A605" s="82"/>
      <c r="B605" s="82"/>
      <c r="C605" s="83"/>
      <c r="D605" s="82"/>
      <c r="E605" s="84"/>
    </row>
    <row r="606" spans="1:5">
      <c r="A606" s="82"/>
      <c r="B606" s="82"/>
      <c r="C606" s="83"/>
      <c r="D606" s="82"/>
      <c r="E606" s="84"/>
    </row>
    <row r="607" spans="1:5">
      <c r="A607" s="82"/>
      <c r="B607" s="82"/>
      <c r="C607" s="83"/>
      <c r="D607" s="82"/>
      <c r="E607" s="84"/>
    </row>
    <row r="608" spans="1:5">
      <c r="A608" s="82"/>
      <c r="B608" s="82"/>
      <c r="C608" s="83"/>
      <c r="D608" s="82"/>
      <c r="E608" s="84"/>
    </row>
    <row r="609" spans="1:5">
      <c r="A609" s="82"/>
      <c r="B609" s="82"/>
      <c r="C609" s="83"/>
      <c r="D609" s="82"/>
      <c r="E609" s="84"/>
    </row>
    <row r="610" spans="1:5">
      <c r="A610" s="82"/>
      <c r="B610" s="82"/>
      <c r="C610" s="83"/>
      <c r="D610" s="82"/>
      <c r="E610" s="84"/>
    </row>
    <row r="611" spans="1:5">
      <c r="A611" s="82"/>
      <c r="B611" s="82"/>
      <c r="C611" s="83"/>
      <c r="D611" s="82"/>
      <c r="E611" s="84"/>
    </row>
    <row r="612" spans="1:5">
      <c r="A612" s="82"/>
      <c r="B612" s="82"/>
      <c r="C612" s="83"/>
      <c r="D612" s="82"/>
      <c r="E612" s="84"/>
    </row>
    <row r="613" spans="1:5">
      <c r="A613" s="82"/>
      <c r="B613" s="82"/>
      <c r="C613" s="83"/>
      <c r="D613" s="82"/>
      <c r="E613" s="84"/>
    </row>
    <row r="614" spans="1:5">
      <c r="A614" s="82"/>
      <c r="B614" s="82"/>
      <c r="C614" s="83"/>
      <c r="D614" s="82"/>
      <c r="E614" s="84"/>
    </row>
    <row r="615" spans="1:5">
      <c r="A615" s="82"/>
      <c r="B615" s="82"/>
      <c r="C615" s="83"/>
      <c r="D615" s="82"/>
      <c r="E615" s="84"/>
    </row>
    <row r="616" spans="1:5">
      <c r="A616" s="82"/>
      <c r="B616" s="82"/>
      <c r="C616" s="83"/>
      <c r="D616" s="82"/>
      <c r="E616" s="84"/>
    </row>
    <row r="617" spans="1:5">
      <c r="A617" s="82"/>
      <c r="B617" s="82"/>
      <c r="C617" s="83"/>
      <c r="D617" s="82"/>
      <c r="E617" s="84"/>
    </row>
    <row r="618" spans="1:5">
      <c r="A618" s="82"/>
      <c r="B618" s="82"/>
      <c r="C618" s="83"/>
      <c r="D618" s="82"/>
      <c r="E618" s="84"/>
    </row>
    <row r="619" spans="1:5">
      <c r="A619" s="82"/>
      <c r="B619" s="82"/>
      <c r="C619" s="83"/>
      <c r="D619" s="82"/>
      <c r="E619" s="84"/>
    </row>
    <row r="620" spans="1:5">
      <c r="A620" s="82"/>
      <c r="B620" s="82"/>
      <c r="C620" s="83"/>
      <c r="D620" s="82"/>
      <c r="E620" s="84"/>
    </row>
    <row r="621" spans="1:5">
      <c r="A621" s="82"/>
      <c r="B621" s="82"/>
      <c r="C621" s="83"/>
      <c r="D621" s="82"/>
      <c r="E621" s="84"/>
    </row>
    <row r="622" spans="1:5">
      <c r="A622" s="82"/>
      <c r="B622" s="82"/>
      <c r="C622" s="83"/>
      <c r="D622" s="82"/>
      <c r="E622" s="84"/>
    </row>
    <row r="623" spans="1:5">
      <c r="A623" s="82"/>
      <c r="B623" s="82"/>
      <c r="C623" s="83"/>
      <c r="D623" s="82"/>
      <c r="E623" s="84"/>
    </row>
    <row r="624" spans="1:5">
      <c r="A624" s="82"/>
      <c r="B624" s="82"/>
      <c r="C624" s="83"/>
      <c r="D624" s="82"/>
      <c r="E624" s="84"/>
    </row>
    <row r="625" spans="1:5">
      <c r="A625" s="82"/>
      <c r="B625" s="82"/>
      <c r="C625" s="83"/>
      <c r="D625" s="82"/>
      <c r="E625" s="84"/>
    </row>
    <row r="626" spans="1:5">
      <c r="A626" s="82"/>
      <c r="B626" s="82"/>
      <c r="C626" s="83"/>
      <c r="D626" s="82"/>
      <c r="E626" s="84"/>
    </row>
    <row r="627" spans="1:5">
      <c r="A627" s="82"/>
      <c r="B627" s="82"/>
      <c r="C627" s="83"/>
      <c r="D627" s="82"/>
      <c r="E627" s="84"/>
    </row>
    <row r="628" spans="1:5">
      <c r="A628" s="82"/>
      <c r="B628" s="82"/>
      <c r="C628" s="83"/>
      <c r="D628" s="82"/>
      <c r="E628" s="84"/>
    </row>
    <row r="629" spans="1:5">
      <c r="A629" s="82"/>
      <c r="B629" s="82"/>
      <c r="C629" s="83"/>
      <c r="D629" s="82"/>
      <c r="E629" s="84"/>
    </row>
    <row r="630" spans="1:5">
      <c r="A630" s="82"/>
      <c r="B630" s="82"/>
      <c r="C630" s="83"/>
      <c r="D630" s="82"/>
      <c r="E630" s="84"/>
    </row>
    <row r="631" spans="1:5">
      <c r="A631" s="82"/>
      <c r="B631" s="82"/>
      <c r="C631" s="83"/>
      <c r="D631" s="82"/>
      <c r="E631" s="84"/>
    </row>
    <row r="632" spans="1:5">
      <c r="A632" s="82"/>
      <c r="B632" s="82"/>
      <c r="C632" s="83"/>
      <c r="D632" s="82"/>
      <c r="E632" s="84"/>
    </row>
    <row r="633" spans="1:5">
      <c r="A633" s="82"/>
      <c r="B633" s="82"/>
      <c r="C633" s="83"/>
      <c r="D633" s="82"/>
      <c r="E633" s="84"/>
    </row>
    <row r="634" spans="1:5">
      <c r="A634" s="82"/>
      <c r="B634" s="82"/>
      <c r="C634" s="83"/>
      <c r="D634" s="82"/>
      <c r="E634" s="84"/>
    </row>
    <row r="635" spans="1:5">
      <c r="A635" s="82"/>
      <c r="B635" s="82"/>
      <c r="C635" s="83"/>
      <c r="D635" s="82"/>
      <c r="E635" s="84"/>
    </row>
    <row r="636" spans="1:5">
      <c r="A636" s="82"/>
      <c r="B636" s="82"/>
      <c r="C636" s="83"/>
      <c r="D636" s="82"/>
      <c r="E636" s="84"/>
    </row>
    <row r="637" spans="1:5">
      <c r="A637" s="82"/>
      <c r="B637" s="82"/>
      <c r="C637" s="83"/>
      <c r="D637" s="82"/>
      <c r="E637" s="84"/>
    </row>
    <row r="638" spans="1:5">
      <c r="A638" s="82"/>
      <c r="B638" s="82"/>
      <c r="C638" s="83"/>
      <c r="D638" s="82"/>
      <c r="E638" s="84"/>
    </row>
    <row r="639" spans="1:5">
      <c r="A639" s="82"/>
      <c r="B639" s="82"/>
      <c r="C639" s="83"/>
      <c r="D639" s="82"/>
      <c r="E639" s="84"/>
    </row>
    <row r="640" spans="1:5">
      <c r="A640" s="82"/>
      <c r="B640" s="82"/>
      <c r="C640" s="83"/>
      <c r="D640" s="82"/>
      <c r="E640" s="84"/>
    </row>
    <row r="641" spans="1:5">
      <c r="A641" s="82"/>
      <c r="B641" s="82"/>
      <c r="C641" s="83"/>
      <c r="D641" s="82"/>
      <c r="E641" s="84"/>
    </row>
    <row r="642" spans="1:5">
      <c r="A642" s="82"/>
      <c r="B642" s="82"/>
      <c r="C642" s="83"/>
      <c r="D642" s="82"/>
      <c r="E642" s="84"/>
    </row>
    <row r="643" spans="1:5">
      <c r="A643" s="82"/>
      <c r="B643" s="82"/>
      <c r="C643" s="83"/>
      <c r="D643" s="82"/>
      <c r="E643" s="84"/>
    </row>
    <row r="644" spans="1:5">
      <c r="A644" s="82"/>
      <c r="B644" s="82"/>
      <c r="C644" s="83"/>
      <c r="D644" s="82"/>
      <c r="E644" s="84"/>
    </row>
    <row r="645" spans="1:5">
      <c r="A645" s="82"/>
      <c r="B645" s="82"/>
      <c r="C645" s="83"/>
      <c r="D645" s="82"/>
      <c r="E645" s="84"/>
    </row>
    <row r="646" spans="1:5">
      <c r="A646" s="82"/>
      <c r="B646" s="82"/>
      <c r="C646" s="83"/>
      <c r="D646" s="82"/>
      <c r="E646" s="84"/>
    </row>
    <row r="647" spans="1:5">
      <c r="A647" s="82"/>
      <c r="B647" s="82"/>
      <c r="C647" s="83"/>
      <c r="D647" s="82"/>
      <c r="E647" s="84"/>
    </row>
    <row r="648" spans="1:5">
      <c r="A648" s="82"/>
      <c r="B648" s="82"/>
      <c r="C648" s="83"/>
      <c r="D648" s="82"/>
      <c r="E648" s="84"/>
    </row>
    <row r="649" spans="1:5">
      <c r="A649" s="82"/>
      <c r="B649" s="82"/>
      <c r="C649" s="83"/>
      <c r="D649" s="82"/>
      <c r="E649" s="84"/>
    </row>
    <row r="650" spans="1:5">
      <c r="A650" s="82"/>
      <c r="B650" s="82"/>
      <c r="C650" s="83"/>
      <c r="D650" s="82"/>
      <c r="E650" s="84"/>
    </row>
    <row r="651" spans="1:5">
      <c r="A651" s="82"/>
      <c r="B651" s="82"/>
      <c r="C651" s="83"/>
      <c r="D651" s="82"/>
      <c r="E651" s="84"/>
    </row>
    <row r="652" spans="1:5">
      <c r="A652" s="82"/>
      <c r="B652" s="82"/>
      <c r="C652" s="83"/>
      <c r="D652" s="82"/>
      <c r="E652" s="84"/>
    </row>
    <row r="653" spans="1:5">
      <c r="A653" s="82"/>
      <c r="B653" s="82"/>
      <c r="C653" s="83"/>
      <c r="D653" s="82"/>
      <c r="E653" s="84"/>
    </row>
    <row r="654" spans="1:5">
      <c r="A654" s="82"/>
      <c r="B654" s="82"/>
      <c r="C654" s="83"/>
      <c r="D654" s="82"/>
      <c r="E654" s="84"/>
    </row>
    <row r="655" spans="1:5">
      <c r="A655" s="82"/>
      <c r="B655" s="82"/>
      <c r="C655" s="83"/>
      <c r="D655" s="82"/>
      <c r="E655" s="84"/>
    </row>
    <row r="656" spans="1:5">
      <c r="A656" s="82"/>
      <c r="B656" s="82"/>
      <c r="C656" s="83"/>
      <c r="D656" s="82"/>
      <c r="E656" s="84"/>
    </row>
    <row r="657" spans="1:5">
      <c r="A657" s="82"/>
      <c r="B657" s="82"/>
      <c r="C657" s="83"/>
      <c r="D657" s="82"/>
      <c r="E657" s="84"/>
    </row>
    <row r="658" spans="1:5">
      <c r="A658" s="82"/>
      <c r="B658" s="82"/>
      <c r="C658" s="83"/>
      <c r="D658" s="82"/>
      <c r="E658" s="84"/>
    </row>
    <row r="659" spans="1:5">
      <c r="A659" s="82"/>
      <c r="B659" s="82"/>
      <c r="C659" s="83"/>
      <c r="D659" s="82"/>
      <c r="E659" s="84"/>
    </row>
    <row r="660" spans="1:5">
      <c r="A660" s="82"/>
      <c r="B660" s="82"/>
      <c r="C660" s="83"/>
      <c r="D660" s="82"/>
      <c r="E660" s="84"/>
    </row>
    <row r="661" spans="1:5">
      <c r="A661" s="82"/>
      <c r="B661" s="82"/>
      <c r="C661" s="83"/>
      <c r="D661" s="82"/>
      <c r="E661" s="84"/>
    </row>
    <row r="662" spans="1:5">
      <c r="A662" s="82"/>
      <c r="B662" s="82"/>
      <c r="C662" s="83"/>
      <c r="D662" s="82"/>
      <c r="E662" s="84"/>
    </row>
    <row r="663" spans="1:5">
      <c r="A663" s="82"/>
      <c r="B663" s="82"/>
      <c r="C663" s="83"/>
      <c r="D663" s="82"/>
      <c r="E663" s="84"/>
    </row>
    <row r="664" spans="1:5">
      <c r="A664" s="82"/>
      <c r="B664" s="82"/>
      <c r="C664" s="83"/>
      <c r="D664" s="82"/>
      <c r="E664" s="84"/>
    </row>
    <row r="665" spans="1:5">
      <c r="A665" s="82"/>
      <c r="B665" s="82"/>
      <c r="C665" s="83"/>
      <c r="D665" s="82"/>
      <c r="E665" s="84"/>
    </row>
    <row r="666" spans="1:5">
      <c r="A666" s="82"/>
      <c r="B666" s="82"/>
      <c r="C666" s="83"/>
      <c r="D666" s="82"/>
      <c r="E666" s="84"/>
    </row>
    <row r="667" spans="1:5">
      <c r="A667" s="82"/>
      <c r="B667" s="82"/>
      <c r="C667" s="83"/>
      <c r="D667" s="82"/>
      <c r="E667" s="84"/>
    </row>
    <row r="668" spans="1:5">
      <c r="A668" s="82"/>
      <c r="B668" s="82"/>
      <c r="C668" s="83"/>
      <c r="D668" s="82"/>
      <c r="E668" s="84"/>
    </row>
    <row r="669" spans="1:5">
      <c r="A669" s="82"/>
      <c r="B669" s="82"/>
      <c r="C669" s="83"/>
      <c r="D669" s="82"/>
      <c r="E669" s="84"/>
    </row>
    <row r="670" spans="1:5">
      <c r="A670" s="82"/>
      <c r="B670" s="82"/>
      <c r="C670" s="83"/>
      <c r="D670" s="82"/>
      <c r="E670" s="84"/>
    </row>
    <row r="671" spans="1:5">
      <c r="A671" s="82"/>
      <c r="B671" s="82"/>
      <c r="C671" s="83"/>
      <c r="D671" s="82"/>
      <c r="E671" s="84"/>
    </row>
    <row r="672" spans="1:5">
      <c r="A672" s="82"/>
      <c r="B672" s="82"/>
      <c r="C672" s="83"/>
      <c r="D672" s="82"/>
      <c r="E672" s="84"/>
    </row>
    <row r="673" spans="1:5">
      <c r="A673" s="82"/>
      <c r="B673" s="82"/>
      <c r="C673" s="83"/>
      <c r="D673" s="82"/>
      <c r="E673" s="84"/>
    </row>
    <row r="674" spans="1:5">
      <c r="A674" s="82"/>
      <c r="B674" s="82"/>
      <c r="C674" s="83"/>
      <c r="D674" s="82"/>
      <c r="E674" s="84"/>
    </row>
    <row r="675" spans="1:5">
      <c r="A675" s="82"/>
      <c r="B675" s="82"/>
      <c r="C675" s="83"/>
      <c r="D675" s="82"/>
      <c r="E675" s="84"/>
    </row>
    <row r="676" spans="1:5">
      <c r="A676" s="82"/>
      <c r="B676" s="82"/>
      <c r="C676" s="83"/>
      <c r="D676" s="82"/>
      <c r="E676" s="84"/>
    </row>
    <row r="677" spans="1:5">
      <c r="A677" s="82"/>
      <c r="B677" s="82"/>
      <c r="C677" s="83"/>
      <c r="D677" s="82"/>
      <c r="E677" s="84"/>
    </row>
    <row r="678" spans="1:5">
      <c r="A678" s="82"/>
      <c r="B678" s="82"/>
      <c r="C678" s="83"/>
      <c r="D678" s="82"/>
      <c r="E678" s="84"/>
    </row>
    <row r="679" spans="1:5">
      <c r="A679" s="82"/>
      <c r="B679" s="82"/>
      <c r="C679" s="83"/>
      <c r="D679" s="82"/>
      <c r="E679" s="84"/>
    </row>
    <row r="680" spans="1:5">
      <c r="A680" s="82"/>
      <c r="B680" s="82"/>
      <c r="C680" s="83"/>
      <c r="D680" s="82"/>
      <c r="E680" s="84"/>
    </row>
    <row r="681" spans="1:5">
      <c r="A681" s="82"/>
      <c r="B681" s="82"/>
      <c r="C681" s="83"/>
      <c r="D681" s="82"/>
      <c r="E681" s="84"/>
    </row>
    <row r="682" spans="1:5">
      <c r="A682" s="82"/>
      <c r="B682" s="82"/>
      <c r="C682" s="83"/>
      <c r="D682" s="82"/>
      <c r="E682" s="84"/>
    </row>
    <row r="683" spans="1:5">
      <c r="A683" s="82"/>
      <c r="B683" s="82"/>
      <c r="C683" s="83"/>
      <c r="D683" s="82"/>
      <c r="E683" s="84"/>
    </row>
    <row r="684" spans="1:5">
      <c r="A684" s="82"/>
      <c r="B684" s="82"/>
      <c r="C684" s="83"/>
      <c r="D684" s="82"/>
      <c r="E684" s="84"/>
    </row>
    <row r="685" spans="1:5">
      <c r="A685" s="82"/>
      <c r="B685" s="82"/>
      <c r="C685" s="83"/>
      <c r="D685" s="82"/>
      <c r="E685" s="84"/>
    </row>
    <row r="686" spans="1:5">
      <c r="A686" s="82"/>
      <c r="B686" s="82"/>
      <c r="C686" s="83"/>
      <c r="D686" s="82"/>
      <c r="E686" s="84"/>
    </row>
    <row r="687" spans="1:5">
      <c r="A687" s="82"/>
      <c r="B687" s="82"/>
      <c r="C687" s="83"/>
      <c r="D687" s="82"/>
      <c r="E687" s="84"/>
    </row>
    <row r="688" spans="1:5">
      <c r="A688" s="82"/>
      <c r="B688" s="82"/>
      <c r="C688" s="83"/>
      <c r="D688" s="82"/>
      <c r="E688" s="84"/>
    </row>
    <row r="689" spans="1:5">
      <c r="A689" s="82"/>
      <c r="B689" s="82"/>
      <c r="C689" s="83"/>
      <c r="D689" s="82"/>
      <c r="E689" s="84"/>
    </row>
    <row r="690" spans="1:5">
      <c r="A690" s="82"/>
      <c r="B690" s="82"/>
      <c r="C690" s="83"/>
      <c r="D690" s="82"/>
      <c r="E690" s="84"/>
    </row>
    <row r="691" spans="1:5">
      <c r="A691" s="82"/>
      <c r="B691" s="82"/>
      <c r="C691" s="83"/>
      <c r="D691" s="82"/>
      <c r="E691" s="84"/>
    </row>
    <row r="692" spans="1:5">
      <c r="A692" s="82"/>
      <c r="B692" s="82"/>
      <c r="C692" s="83"/>
      <c r="D692" s="82"/>
      <c r="E692" s="84"/>
    </row>
    <row r="693" spans="1:5">
      <c r="A693" s="82"/>
      <c r="B693" s="82"/>
      <c r="C693" s="83"/>
      <c r="D693" s="82"/>
      <c r="E693" s="84"/>
    </row>
    <row r="694" spans="1:5">
      <c r="A694" s="82"/>
      <c r="B694" s="82"/>
      <c r="C694" s="83"/>
      <c r="D694" s="82"/>
      <c r="E694" s="84"/>
    </row>
    <row r="695" spans="1:5">
      <c r="A695" s="82"/>
      <c r="B695" s="82"/>
      <c r="C695" s="83"/>
      <c r="D695" s="82"/>
      <c r="E695" s="84"/>
    </row>
    <row r="696" spans="1:5">
      <c r="A696" s="82"/>
      <c r="B696" s="82"/>
      <c r="C696" s="83"/>
      <c r="D696" s="82"/>
      <c r="E696" s="84"/>
    </row>
    <row r="697" spans="1:5">
      <c r="A697" s="82"/>
      <c r="B697" s="82"/>
      <c r="C697" s="83"/>
      <c r="D697" s="82"/>
      <c r="E697" s="84"/>
    </row>
    <row r="698" spans="1:5">
      <c r="A698" s="82"/>
      <c r="B698" s="82"/>
      <c r="C698" s="83"/>
      <c r="D698" s="82"/>
      <c r="E698" s="84"/>
    </row>
    <row r="699" spans="1:5">
      <c r="A699" s="82"/>
      <c r="B699" s="82"/>
      <c r="C699" s="83"/>
      <c r="D699" s="82"/>
      <c r="E699" s="84"/>
    </row>
    <row r="700" spans="1:5">
      <c r="A700" s="82"/>
      <c r="B700" s="82"/>
      <c r="C700" s="83"/>
      <c r="D700" s="82"/>
      <c r="E700" s="84"/>
    </row>
    <row r="701" spans="1:5">
      <c r="A701" s="82"/>
      <c r="B701" s="82"/>
      <c r="C701" s="83"/>
      <c r="D701" s="82"/>
      <c r="E701" s="84"/>
    </row>
    <row r="702" spans="1:5">
      <c r="A702" s="82"/>
      <c r="B702" s="82"/>
      <c r="C702" s="83"/>
      <c r="D702" s="82"/>
      <c r="E702" s="84"/>
    </row>
    <row r="703" spans="1:5">
      <c r="A703" s="82"/>
      <c r="B703" s="82"/>
      <c r="C703" s="83"/>
      <c r="D703" s="82"/>
      <c r="E703" s="84"/>
    </row>
    <row r="704" spans="1:5">
      <c r="A704" s="82"/>
      <c r="B704" s="82"/>
      <c r="C704" s="83"/>
      <c r="D704" s="82"/>
      <c r="E704" s="84"/>
    </row>
    <row r="705" spans="1:5">
      <c r="A705" s="82"/>
      <c r="B705" s="82"/>
      <c r="C705" s="83"/>
      <c r="D705" s="82"/>
      <c r="E705" s="84"/>
    </row>
    <row r="706" spans="1:5">
      <c r="A706" s="82"/>
      <c r="B706" s="82"/>
      <c r="C706" s="83"/>
      <c r="D706" s="82"/>
      <c r="E706" s="84"/>
    </row>
    <row r="707" spans="1:5">
      <c r="A707" s="82"/>
      <c r="B707" s="82"/>
      <c r="C707" s="83"/>
      <c r="D707" s="82"/>
      <c r="E707" s="84"/>
    </row>
    <row r="708" spans="1:5">
      <c r="A708" s="82"/>
      <c r="B708" s="82"/>
      <c r="C708" s="83"/>
      <c r="D708" s="82"/>
      <c r="E708" s="84"/>
    </row>
    <row r="709" spans="1:5">
      <c r="A709" s="82"/>
      <c r="B709" s="82"/>
      <c r="C709" s="83"/>
      <c r="D709" s="82"/>
      <c r="E709" s="84"/>
    </row>
    <row r="710" spans="1:5">
      <c r="A710" s="82"/>
      <c r="B710" s="82"/>
      <c r="C710" s="83"/>
      <c r="D710" s="82"/>
      <c r="E710" s="84"/>
    </row>
    <row r="711" spans="1:5">
      <c r="A711" s="82"/>
      <c r="B711" s="82"/>
      <c r="C711" s="83"/>
      <c r="D711" s="82"/>
      <c r="E711" s="84"/>
    </row>
    <row r="712" spans="1:5">
      <c r="A712" s="82"/>
      <c r="B712" s="82"/>
      <c r="C712" s="83"/>
      <c r="D712" s="82"/>
      <c r="E712" s="84"/>
    </row>
    <row r="713" spans="1:5">
      <c r="A713" s="82"/>
      <c r="B713" s="82"/>
      <c r="C713" s="83"/>
      <c r="D713" s="82"/>
      <c r="E713" s="84"/>
    </row>
    <row r="714" spans="1:5">
      <c r="A714" s="82"/>
      <c r="B714" s="82"/>
      <c r="C714" s="83"/>
      <c r="D714" s="82"/>
      <c r="E714" s="84"/>
    </row>
    <row r="715" spans="1:5">
      <c r="A715" s="82"/>
      <c r="B715" s="82"/>
      <c r="C715" s="83"/>
      <c r="D715" s="82"/>
      <c r="E715" s="84"/>
    </row>
    <row r="716" spans="1:5">
      <c r="A716" s="82"/>
      <c r="B716" s="82"/>
      <c r="C716" s="83"/>
      <c r="D716" s="82"/>
      <c r="E716" s="84"/>
    </row>
    <row r="717" spans="1:5">
      <c r="A717" s="82"/>
      <c r="B717" s="82"/>
      <c r="C717" s="83"/>
      <c r="D717" s="82"/>
      <c r="E717" s="84"/>
    </row>
    <row r="718" spans="1:5">
      <c r="A718" s="82"/>
      <c r="B718" s="82"/>
      <c r="C718" s="83"/>
      <c r="D718" s="82"/>
      <c r="E718" s="84"/>
    </row>
    <row r="719" spans="1:5">
      <c r="A719" s="82"/>
      <c r="B719" s="82"/>
      <c r="C719" s="83"/>
      <c r="D719" s="82"/>
      <c r="E719" s="84"/>
    </row>
    <row r="720" spans="1:5">
      <c r="A720" s="82"/>
      <c r="B720" s="82"/>
      <c r="C720" s="83"/>
      <c r="D720" s="82"/>
      <c r="E720" s="84"/>
    </row>
    <row r="721" spans="1:5">
      <c r="A721" s="82"/>
      <c r="B721" s="82"/>
      <c r="C721" s="83"/>
      <c r="D721" s="82"/>
      <c r="E721" s="84"/>
    </row>
    <row r="722" spans="1:5">
      <c r="A722" s="82"/>
      <c r="B722" s="82"/>
      <c r="C722" s="83"/>
      <c r="D722" s="82"/>
      <c r="E722" s="84"/>
    </row>
    <row r="723" spans="1:5">
      <c r="A723" s="82"/>
      <c r="B723" s="82"/>
      <c r="C723" s="83"/>
      <c r="D723" s="82"/>
      <c r="E723" s="84"/>
    </row>
    <row r="724" spans="1:5">
      <c r="A724" s="82"/>
      <c r="B724" s="82"/>
      <c r="C724" s="83"/>
      <c r="D724" s="82"/>
      <c r="E724" s="84"/>
    </row>
    <row r="725" spans="1:5">
      <c r="A725" s="82"/>
      <c r="B725" s="82"/>
      <c r="C725" s="83"/>
      <c r="D725" s="82"/>
      <c r="E725" s="84"/>
    </row>
    <row r="726" spans="1:5">
      <c r="A726" s="82"/>
      <c r="B726" s="82"/>
      <c r="C726" s="83"/>
      <c r="D726" s="82"/>
      <c r="E726" s="84"/>
    </row>
    <row r="727" spans="1:5">
      <c r="A727" s="82"/>
      <c r="B727" s="82"/>
      <c r="C727" s="83"/>
      <c r="D727" s="82"/>
      <c r="E727" s="84"/>
    </row>
    <row r="728" spans="1:5">
      <c r="A728" s="82"/>
      <c r="B728" s="82"/>
      <c r="C728" s="83"/>
      <c r="D728" s="82"/>
      <c r="E728" s="84"/>
    </row>
    <row r="729" spans="1:5">
      <c r="A729" s="82"/>
      <c r="B729" s="82"/>
      <c r="C729" s="83"/>
      <c r="D729" s="82"/>
      <c r="E729" s="84"/>
    </row>
    <row r="730" spans="1:5">
      <c r="A730" s="82"/>
      <c r="B730" s="82"/>
      <c r="C730" s="83"/>
      <c r="D730" s="82"/>
      <c r="E730" s="84"/>
    </row>
    <row r="731" spans="1:5">
      <c r="A731" s="82"/>
      <c r="B731" s="82"/>
      <c r="C731" s="83"/>
      <c r="D731" s="82"/>
      <c r="E731" s="84"/>
    </row>
    <row r="732" spans="1:5">
      <c r="A732" s="82"/>
      <c r="B732" s="82"/>
      <c r="C732" s="83"/>
      <c r="D732" s="82"/>
      <c r="E732" s="84"/>
    </row>
    <row r="733" spans="1:5">
      <c r="A733" s="82"/>
      <c r="B733" s="82"/>
      <c r="C733" s="83"/>
      <c r="D733" s="82"/>
      <c r="E733" s="84"/>
    </row>
    <row r="734" spans="1:5">
      <c r="A734" s="82"/>
      <c r="B734" s="82"/>
      <c r="C734" s="83"/>
      <c r="D734" s="82"/>
      <c r="E734" s="84"/>
    </row>
    <row r="735" spans="1:5">
      <c r="A735" s="82"/>
      <c r="B735" s="82"/>
      <c r="C735" s="83"/>
      <c r="D735" s="82"/>
      <c r="E735" s="84"/>
    </row>
    <row r="736" spans="1:5">
      <c r="A736" s="82"/>
      <c r="B736" s="82"/>
      <c r="C736" s="83"/>
      <c r="D736" s="82"/>
      <c r="E736" s="84"/>
    </row>
    <row r="737" spans="1:5">
      <c r="A737" s="82"/>
      <c r="B737" s="82"/>
      <c r="C737" s="83"/>
      <c r="D737" s="82"/>
      <c r="E737" s="84"/>
    </row>
    <row r="738" spans="1:5">
      <c r="A738" s="82"/>
      <c r="B738" s="82"/>
      <c r="C738" s="83"/>
      <c r="D738" s="82"/>
      <c r="E738" s="84"/>
    </row>
    <row r="739" spans="1:5">
      <c r="A739" s="82"/>
      <c r="B739" s="82"/>
      <c r="C739" s="83"/>
      <c r="D739" s="82"/>
      <c r="E739" s="84"/>
    </row>
    <row r="740" spans="1:5">
      <c r="A740" s="82"/>
      <c r="B740" s="82"/>
      <c r="C740" s="83"/>
      <c r="D740" s="82"/>
      <c r="E740" s="84"/>
    </row>
    <row r="741" spans="1:5">
      <c r="A741" s="82"/>
      <c r="B741" s="82"/>
      <c r="C741" s="83"/>
      <c r="D741" s="82"/>
      <c r="E741" s="84"/>
    </row>
    <row r="742" spans="1:5">
      <c r="A742" s="82"/>
      <c r="B742" s="82"/>
      <c r="C742" s="83"/>
      <c r="D742" s="82"/>
      <c r="E742" s="84"/>
    </row>
    <row r="743" spans="1:5">
      <c r="A743" s="82"/>
      <c r="B743" s="82"/>
      <c r="C743" s="83"/>
      <c r="D743" s="82"/>
      <c r="E743" s="84"/>
    </row>
    <row r="744" spans="1:5">
      <c r="A744" s="82"/>
      <c r="B744" s="82"/>
      <c r="C744" s="83"/>
      <c r="D744" s="82"/>
      <c r="E744" s="84"/>
    </row>
    <row r="745" spans="1:5">
      <c r="A745" s="82"/>
      <c r="B745" s="82"/>
      <c r="C745" s="83"/>
      <c r="D745" s="82"/>
      <c r="E745" s="84"/>
    </row>
    <row r="746" spans="1:5">
      <c r="A746" s="82"/>
      <c r="B746" s="82"/>
      <c r="C746" s="83"/>
      <c r="D746" s="82"/>
      <c r="E746" s="84"/>
    </row>
    <row r="747" spans="1:5">
      <c r="A747" s="82"/>
      <c r="B747" s="82"/>
      <c r="C747" s="83"/>
      <c r="D747" s="82"/>
      <c r="E747" s="84"/>
    </row>
    <row r="748" spans="1:5">
      <c r="A748" s="82"/>
      <c r="B748" s="82"/>
      <c r="C748" s="83"/>
      <c r="D748" s="82"/>
      <c r="E748" s="84"/>
    </row>
    <row r="749" spans="1:5">
      <c r="A749" s="82"/>
      <c r="B749" s="82"/>
      <c r="C749" s="83"/>
      <c r="D749" s="82"/>
      <c r="E749" s="84"/>
    </row>
    <row r="750" spans="1:5">
      <c r="A750" s="82"/>
      <c r="B750" s="82"/>
      <c r="C750" s="83"/>
      <c r="D750" s="82"/>
      <c r="E750" s="84"/>
    </row>
    <row r="751" spans="1:5">
      <c r="A751" s="82"/>
      <c r="B751" s="82"/>
      <c r="C751" s="83"/>
      <c r="D751" s="82"/>
      <c r="E751" s="84"/>
    </row>
    <row r="752" spans="1:5">
      <c r="A752" s="82"/>
      <c r="B752" s="82"/>
      <c r="C752" s="83"/>
      <c r="D752" s="82"/>
      <c r="E752" s="84"/>
    </row>
    <row r="753" spans="1:5">
      <c r="A753" s="82"/>
      <c r="B753" s="82"/>
      <c r="C753" s="83"/>
      <c r="D753" s="82"/>
      <c r="E753" s="84"/>
    </row>
    <row r="754" spans="1:5">
      <c r="A754" s="82"/>
      <c r="B754" s="82"/>
      <c r="C754" s="83"/>
      <c r="D754" s="82"/>
      <c r="E754" s="84"/>
    </row>
    <row r="755" spans="1:5">
      <c r="A755" s="82"/>
      <c r="B755" s="82"/>
      <c r="C755" s="83"/>
      <c r="D755" s="82"/>
      <c r="E755" s="84"/>
    </row>
    <row r="756" spans="1:5">
      <c r="A756" s="82"/>
      <c r="B756" s="82"/>
      <c r="C756" s="83"/>
      <c r="D756" s="82"/>
      <c r="E756" s="84"/>
    </row>
    <row r="757" spans="1:5">
      <c r="A757" s="82"/>
      <c r="B757" s="82"/>
      <c r="C757" s="83"/>
      <c r="D757" s="82"/>
      <c r="E757" s="84"/>
    </row>
    <row r="758" spans="1:5">
      <c r="A758" s="82"/>
      <c r="B758" s="82"/>
      <c r="C758" s="83"/>
      <c r="D758" s="82"/>
      <c r="E758" s="84"/>
    </row>
    <row r="759" spans="1:5">
      <c r="A759" s="82"/>
      <c r="B759" s="82"/>
      <c r="C759" s="83"/>
      <c r="D759" s="82"/>
      <c r="E759" s="84"/>
    </row>
    <row r="760" spans="1:5">
      <c r="A760" s="82"/>
      <c r="B760" s="82"/>
      <c r="C760" s="83"/>
      <c r="D760" s="82"/>
      <c r="E760" s="84"/>
    </row>
    <row r="761" spans="1:5">
      <c r="A761" s="82"/>
      <c r="B761" s="82"/>
      <c r="C761" s="83"/>
      <c r="D761" s="82"/>
      <c r="E761" s="84"/>
    </row>
    <row r="762" spans="1:5">
      <c r="A762" s="82"/>
      <c r="B762" s="82"/>
      <c r="C762" s="83"/>
      <c r="D762" s="82"/>
      <c r="E762" s="84"/>
    </row>
    <row r="763" spans="1:5">
      <c r="A763" s="82"/>
      <c r="B763" s="82"/>
      <c r="C763" s="83"/>
      <c r="D763" s="82"/>
      <c r="E763" s="84"/>
    </row>
    <row r="764" spans="1:5">
      <c r="A764" s="82"/>
      <c r="B764" s="82"/>
      <c r="C764" s="83"/>
      <c r="D764" s="82"/>
      <c r="E764" s="84"/>
    </row>
    <row r="765" spans="1:5">
      <c r="A765" s="82"/>
      <c r="B765" s="82"/>
      <c r="C765" s="83"/>
      <c r="D765" s="82"/>
      <c r="E765" s="84"/>
    </row>
    <row r="766" spans="1:5">
      <c r="A766" s="82"/>
      <c r="B766" s="82"/>
      <c r="C766" s="83"/>
      <c r="D766" s="82"/>
      <c r="E766" s="84"/>
    </row>
    <row r="767" spans="1:5">
      <c r="A767" s="82"/>
      <c r="B767" s="82"/>
      <c r="C767" s="83"/>
      <c r="D767" s="82"/>
      <c r="E767" s="84"/>
    </row>
    <row r="768" spans="1:5">
      <c r="A768" s="82"/>
      <c r="B768" s="82"/>
      <c r="C768" s="83"/>
      <c r="D768" s="82"/>
      <c r="E768" s="84"/>
    </row>
    <row r="769" spans="1:5">
      <c r="A769" s="82"/>
      <c r="B769" s="82"/>
      <c r="C769" s="83"/>
      <c r="D769" s="82"/>
      <c r="E769" s="84"/>
    </row>
    <row r="770" spans="1:5">
      <c r="A770" s="82"/>
      <c r="B770" s="82"/>
      <c r="C770" s="83"/>
      <c r="D770" s="82"/>
      <c r="E770" s="84"/>
    </row>
    <row r="771" spans="1:5">
      <c r="A771" s="82"/>
      <c r="B771" s="82"/>
      <c r="C771" s="83"/>
      <c r="D771" s="82"/>
      <c r="E771" s="84"/>
    </row>
    <row r="772" spans="1:5">
      <c r="A772" s="82"/>
      <c r="B772" s="82"/>
      <c r="C772" s="83"/>
      <c r="D772" s="82"/>
      <c r="E772" s="84"/>
    </row>
    <row r="773" spans="1:5">
      <c r="A773" s="82"/>
      <c r="B773" s="82"/>
      <c r="C773" s="83"/>
      <c r="D773" s="82"/>
      <c r="E773" s="84"/>
    </row>
    <row r="774" spans="1:5">
      <c r="A774" s="82"/>
      <c r="B774" s="82"/>
      <c r="C774" s="83"/>
      <c r="D774" s="82"/>
      <c r="E774" s="84"/>
    </row>
    <row r="775" spans="1:5">
      <c r="A775" s="82"/>
      <c r="B775" s="82"/>
      <c r="C775" s="83"/>
      <c r="D775" s="82"/>
      <c r="E775" s="84"/>
    </row>
    <row r="776" spans="1:5">
      <c r="A776" s="82"/>
      <c r="B776" s="82"/>
      <c r="C776" s="83"/>
      <c r="D776" s="82"/>
      <c r="E776" s="84"/>
    </row>
    <row r="777" spans="1:5">
      <c r="A777" s="82"/>
      <c r="B777" s="82"/>
      <c r="C777" s="83"/>
      <c r="D777" s="82"/>
      <c r="E777" s="84"/>
    </row>
    <row r="778" spans="1:5">
      <c r="A778" s="82"/>
      <c r="B778" s="82"/>
      <c r="C778" s="83"/>
      <c r="D778" s="82"/>
      <c r="E778" s="84"/>
    </row>
    <row r="779" spans="1:5">
      <c r="A779" s="82"/>
      <c r="B779" s="82"/>
      <c r="C779" s="83"/>
      <c r="D779" s="82"/>
      <c r="E779" s="84"/>
    </row>
    <row r="780" spans="1:5">
      <c r="A780" s="82"/>
      <c r="B780" s="82"/>
      <c r="C780" s="83"/>
      <c r="D780" s="82"/>
      <c r="E780" s="84"/>
    </row>
    <row r="781" spans="1:5">
      <c r="A781" s="82"/>
      <c r="B781" s="82"/>
      <c r="C781" s="83"/>
      <c r="D781" s="82"/>
      <c r="E781" s="84"/>
    </row>
    <row r="782" spans="1:5">
      <c r="A782" s="82"/>
      <c r="B782" s="82"/>
      <c r="C782" s="83"/>
      <c r="D782" s="82"/>
      <c r="E782" s="84"/>
    </row>
    <row r="783" spans="1:5">
      <c r="A783" s="82"/>
      <c r="B783" s="82"/>
      <c r="C783" s="83"/>
      <c r="D783" s="82"/>
      <c r="E783" s="84"/>
    </row>
    <row r="784" spans="1:5">
      <c r="A784" s="82"/>
      <c r="B784" s="82"/>
      <c r="C784" s="83"/>
      <c r="D784" s="82"/>
      <c r="E784" s="84"/>
    </row>
    <row r="785" spans="1:5">
      <c r="A785" s="82"/>
      <c r="B785" s="82"/>
      <c r="C785" s="83"/>
      <c r="D785" s="82"/>
      <c r="E785" s="84"/>
    </row>
    <row r="786" spans="1:5">
      <c r="A786" s="82"/>
      <c r="B786" s="82"/>
      <c r="C786" s="83"/>
      <c r="D786" s="82"/>
      <c r="E786" s="84"/>
    </row>
    <row r="787" spans="1:5">
      <c r="A787" s="82"/>
      <c r="B787" s="82"/>
      <c r="C787" s="83"/>
      <c r="D787" s="82"/>
      <c r="E787" s="84"/>
    </row>
    <row r="788" spans="1:5">
      <c r="A788" s="82"/>
      <c r="B788" s="82"/>
      <c r="C788" s="83"/>
      <c r="D788" s="82"/>
      <c r="E788" s="84"/>
    </row>
    <row r="789" spans="1:5">
      <c r="A789" s="82"/>
      <c r="B789" s="82"/>
      <c r="C789" s="83"/>
      <c r="D789" s="82"/>
      <c r="E789" s="84"/>
    </row>
    <row r="790" spans="1:5">
      <c r="A790" s="82"/>
      <c r="B790" s="82"/>
      <c r="C790" s="83"/>
      <c r="D790" s="82"/>
      <c r="E790" s="84"/>
    </row>
    <row r="791" spans="1:5">
      <c r="A791" s="82"/>
      <c r="B791" s="82"/>
      <c r="C791" s="83"/>
      <c r="D791" s="82"/>
      <c r="E791" s="84"/>
    </row>
    <row r="792" spans="1:5">
      <c r="A792" s="82"/>
      <c r="B792" s="82"/>
      <c r="C792" s="83"/>
      <c r="D792" s="82"/>
      <c r="E792" s="84"/>
    </row>
    <row r="793" spans="1:5">
      <c r="A793" s="82"/>
      <c r="B793" s="82"/>
      <c r="C793" s="83"/>
      <c r="D793" s="82"/>
      <c r="E793" s="84"/>
    </row>
    <row r="794" spans="1:5">
      <c r="A794" s="82"/>
      <c r="B794" s="82"/>
      <c r="C794" s="83"/>
      <c r="D794" s="82"/>
      <c r="E794" s="84"/>
    </row>
    <row r="795" spans="1:5">
      <c r="A795" s="82"/>
      <c r="B795" s="82"/>
      <c r="C795" s="83"/>
      <c r="D795" s="82"/>
      <c r="E795" s="84"/>
    </row>
    <row r="796" spans="1:5">
      <c r="A796" s="82"/>
      <c r="B796" s="82"/>
      <c r="C796" s="83"/>
      <c r="D796" s="82"/>
      <c r="E796" s="84"/>
    </row>
    <row r="797" spans="1:5">
      <c r="A797" s="82"/>
      <c r="B797" s="82"/>
      <c r="C797" s="83"/>
      <c r="D797" s="82"/>
      <c r="E797" s="84"/>
    </row>
    <row r="798" spans="1:5">
      <c r="A798" s="82"/>
      <c r="B798" s="82"/>
      <c r="C798" s="83"/>
      <c r="D798" s="82"/>
      <c r="E798" s="84"/>
    </row>
    <row r="799" spans="1:5">
      <c r="A799" s="82"/>
      <c r="B799" s="82"/>
      <c r="C799" s="83"/>
      <c r="D799" s="82"/>
      <c r="E799" s="84"/>
    </row>
    <row r="800" spans="1:5">
      <c r="A800" s="82"/>
      <c r="B800" s="82"/>
      <c r="C800" s="83"/>
      <c r="D800" s="82"/>
      <c r="E800" s="8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29"/>
  <sheetViews>
    <sheetView workbookViewId="0">
      <selection activeCell="C18" sqref="C18"/>
    </sheetView>
  </sheetViews>
  <sheetFormatPr defaultRowHeight="15"/>
  <cols>
    <col min="1" max="1" width="17" customWidth="1"/>
    <col min="2" max="2" width="17.28515625" customWidth="1"/>
    <col min="3" max="3" width="9.7109375" bestFit="1" customWidth="1"/>
    <col min="4" max="4" width="12" bestFit="1" customWidth="1"/>
    <col min="5" max="5" width="11.7109375" bestFit="1" customWidth="1"/>
    <col min="6" max="6" width="11.5703125" customWidth="1"/>
  </cols>
  <sheetData>
    <row r="1" spans="1:6">
      <c r="A1" s="126" t="s">
        <v>960</v>
      </c>
      <c r="B1" s="97"/>
      <c r="C1" s="97"/>
      <c r="D1" s="97"/>
      <c r="E1" s="97"/>
      <c r="F1" s="97"/>
    </row>
    <row r="2" spans="1:6">
      <c r="A2" s="97"/>
      <c r="B2" s="97"/>
      <c r="C2" s="97"/>
      <c r="D2" s="97"/>
      <c r="E2" s="97"/>
      <c r="F2" s="97"/>
    </row>
    <row r="3" spans="1:6">
      <c r="A3" s="301" t="s">
        <v>961</v>
      </c>
      <c r="B3" s="301" t="s">
        <v>962</v>
      </c>
      <c r="C3" s="301" t="s">
        <v>963</v>
      </c>
      <c r="D3" s="301" t="s">
        <v>964</v>
      </c>
      <c r="E3" s="301" t="s">
        <v>965</v>
      </c>
      <c r="F3" s="302" t="s">
        <v>966</v>
      </c>
    </row>
    <row r="4" spans="1:6">
      <c r="A4" s="303" t="s">
        <v>967</v>
      </c>
      <c r="B4" s="304" t="s">
        <v>968</v>
      </c>
      <c r="C4" s="305">
        <v>5000</v>
      </c>
      <c r="D4" s="407">
        <v>37713</v>
      </c>
      <c r="E4" s="407">
        <v>37747</v>
      </c>
      <c r="F4" s="306">
        <f>D4-E4</f>
        <v>-34</v>
      </c>
    </row>
    <row r="5" spans="1:6">
      <c r="A5" s="307" t="s">
        <v>969</v>
      </c>
      <c r="B5" s="308" t="s">
        <v>970</v>
      </c>
      <c r="C5" s="309">
        <v>450</v>
      </c>
      <c r="D5" s="408">
        <v>37731</v>
      </c>
      <c r="E5" s="408">
        <v>37747</v>
      </c>
      <c r="F5" s="310">
        <f t="shared" ref="F5:F13" si="0">D5-E5</f>
        <v>-16</v>
      </c>
    </row>
    <row r="6" spans="1:6">
      <c r="A6" s="311" t="s">
        <v>971</v>
      </c>
      <c r="B6" s="312" t="s">
        <v>972</v>
      </c>
      <c r="C6" s="313">
        <v>3211.56</v>
      </c>
      <c r="D6" s="409">
        <v>37740</v>
      </c>
      <c r="E6" s="409">
        <v>37747</v>
      </c>
      <c r="F6" s="314">
        <f t="shared" si="0"/>
        <v>-7</v>
      </c>
    </row>
    <row r="7" spans="1:6">
      <c r="A7" s="307" t="s">
        <v>973</v>
      </c>
      <c r="B7" s="308" t="s">
        <v>968</v>
      </c>
      <c r="C7" s="309">
        <v>250</v>
      </c>
      <c r="D7" s="408">
        <v>37742</v>
      </c>
      <c r="E7" s="408">
        <v>37747</v>
      </c>
      <c r="F7" s="310">
        <f t="shared" si="0"/>
        <v>-5</v>
      </c>
    </row>
    <row r="8" spans="1:6">
      <c r="A8" s="311" t="s">
        <v>974</v>
      </c>
      <c r="B8" s="312" t="s">
        <v>972</v>
      </c>
      <c r="C8" s="313">
        <v>125.5</v>
      </c>
      <c r="D8" s="409">
        <v>37746</v>
      </c>
      <c r="E8" s="409">
        <v>37747</v>
      </c>
      <c r="F8" s="314">
        <f t="shared" si="0"/>
        <v>-1</v>
      </c>
    </row>
    <row r="9" spans="1:6">
      <c r="A9" s="307" t="s">
        <v>975</v>
      </c>
      <c r="B9" s="308" t="s">
        <v>972</v>
      </c>
      <c r="C9" s="309">
        <v>3000</v>
      </c>
      <c r="D9" s="408">
        <v>37752</v>
      </c>
      <c r="E9" s="408">
        <v>37747</v>
      </c>
      <c r="F9" s="310">
        <f t="shared" si="0"/>
        <v>5</v>
      </c>
    </row>
    <row r="10" spans="1:6">
      <c r="A10" s="311" t="s">
        <v>976</v>
      </c>
      <c r="B10" s="312" t="s">
        <v>968</v>
      </c>
      <c r="C10" s="313">
        <v>2100</v>
      </c>
      <c r="D10" s="409">
        <v>37765</v>
      </c>
      <c r="E10" s="409">
        <v>37747</v>
      </c>
      <c r="F10" s="314">
        <f t="shared" si="0"/>
        <v>18</v>
      </c>
    </row>
    <row r="11" spans="1:6">
      <c r="A11" s="307" t="s">
        <v>977</v>
      </c>
      <c r="B11" s="308" t="s">
        <v>968</v>
      </c>
      <c r="C11" s="309">
        <v>335.39</v>
      </c>
      <c r="D11" s="408">
        <v>37765</v>
      </c>
      <c r="E11" s="408">
        <v>37747</v>
      </c>
      <c r="F11" s="310">
        <f t="shared" si="0"/>
        <v>18</v>
      </c>
    </row>
    <row r="12" spans="1:6">
      <c r="A12" s="311" t="s">
        <v>978</v>
      </c>
      <c r="B12" s="312" t="s">
        <v>972</v>
      </c>
      <c r="C12" s="313">
        <v>65</v>
      </c>
      <c r="D12" s="409">
        <v>37770</v>
      </c>
      <c r="E12" s="409">
        <v>37747</v>
      </c>
      <c r="F12" s="314">
        <f t="shared" si="0"/>
        <v>23</v>
      </c>
    </row>
    <row r="13" spans="1:6">
      <c r="A13" s="307" t="s">
        <v>979</v>
      </c>
      <c r="B13" s="308" t="s">
        <v>970</v>
      </c>
      <c r="C13" s="309">
        <v>250</v>
      </c>
      <c r="D13" s="408">
        <v>37772</v>
      </c>
      <c r="E13" s="408">
        <v>37747</v>
      </c>
      <c r="F13" s="310">
        <f t="shared" si="0"/>
        <v>25</v>
      </c>
    </row>
    <row r="14" spans="1:6">
      <c r="A14" s="315"/>
      <c r="B14" s="316"/>
      <c r="C14" s="317"/>
      <c r="D14" s="318"/>
      <c r="E14" s="318"/>
      <c r="F14" s="300"/>
    </row>
    <row r="15" spans="1:6">
      <c r="A15" s="97" t="s">
        <v>980</v>
      </c>
      <c r="B15" s="97"/>
      <c r="C15" s="151"/>
      <c r="D15" s="97"/>
      <c r="E15" s="97"/>
      <c r="F15" s="152"/>
    </row>
    <row r="16" spans="1:6">
      <c r="A16" s="97"/>
      <c r="B16" s="97"/>
      <c r="C16" s="97"/>
      <c r="D16" s="97"/>
      <c r="E16" s="97"/>
      <c r="F16" s="153"/>
    </row>
    <row r="17" spans="1:6">
      <c r="A17" s="151"/>
      <c r="B17" s="97"/>
      <c r="C17" s="97"/>
      <c r="D17" s="97"/>
      <c r="E17" s="97"/>
      <c r="F17" s="97"/>
    </row>
    <row r="18" spans="1:6">
      <c r="A18" s="97" t="s">
        <v>981</v>
      </c>
      <c r="B18" s="97"/>
      <c r="C18" s="154">
        <v>-63</v>
      </c>
      <c r="D18" s="155"/>
      <c r="E18" s="97"/>
      <c r="F18" s="97"/>
    </row>
    <row r="19" spans="1:6">
      <c r="A19" s="97"/>
      <c r="B19" s="97"/>
      <c r="C19" s="154"/>
      <c r="D19" s="97"/>
      <c r="E19" s="97"/>
      <c r="F19" s="97"/>
    </row>
    <row r="20" spans="1:6">
      <c r="A20" s="97"/>
      <c r="B20" s="97"/>
      <c r="C20" s="154"/>
      <c r="D20" s="97"/>
      <c r="E20" s="97"/>
      <c r="F20" s="97"/>
    </row>
    <row r="21" spans="1:6">
      <c r="A21" s="97" t="s">
        <v>982</v>
      </c>
      <c r="B21" s="97"/>
      <c r="C21" s="154">
        <v>9037</v>
      </c>
      <c r="D21" s="97"/>
      <c r="E21" s="97"/>
      <c r="F21" s="97"/>
    </row>
    <row r="22" spans="1:6">
      <c r="A22" s="97"/>
      <c r="B22" s="97"/>
      <c r="C22" s="154"/>
      <c r="D22" s="97"/>
      <c r="E22" s="97"/>
      <c r="F22" s="97"/>
    </row>
    <row r="23" spans="1:6">
      <c r="A23" s="97"/>
      <c r="B23" s="97"/>
      <c r="C23" s="154"/>
      <c r="D23" s="97"/>
      <c r="E23" s="97"/>
      <c r="F23" s="97"/>
    </row>
    <row r="24" spans="1:6">
      <c r="A24" s="97" t="s">
        <v>983</v>
      </c>
      <c r="B24" s="97"/>
      <c r="C24" s="154">
        <f>SUMIF(Office,"Oregon",Amount)</f>
        <v>7685.39</v>
      </c>
      <c r="D24" s="151"/>
      <c r="E24" s="97"/>
      <c r="F24" s="97"/>
    </row>
    <row r="25" spans="1:6">
      <c r="A25" s="97"/>
      <c r="B25" s="97"/>
      <c r="C25" s="156"/>
      <c r="D25" s="97"/>
      <c r="E25" s="97"/>
      <c r="F25" s="97"/>
    </row>
    <row r="26" spans="1:6">
      <c r="A26" s="97" t="s">
        <v>984</v>
      </c>
      <c r="B26" s="97"/>
      <c r="C26" s="154">
        <f>SUM(Amount)-C24</f>
        <v>7102.0599999999986</v>
      </c>
      <c r="D26" s="97"/>
      <c r="E26" s="97"/>
      <c r="F26" s="97"/>
    </row>
    <row r="27" spans="1:6">
      <c r="A27" s="97"/>
      <c r="B27" s="97"/>
      <c r="C27" s="154"/>
      <c r="D27" s="97"/>
      <c r="E27" s="97"/>
      <c r="F27" s="97"/>
    </row>
    <row r="28" spans="1:6">
      <c r="A28" s="97" t="s">
        <v>985</v>
      </c>
      <c r="B28" s="97"/>
      <c r="C28" s="154">
        <f>SUMIFS(Amount,DateDue,"&gt;30 April 2003")</f>
        <v>6125.89</v>
      </c>
      <c r="D28" s="155"/>
      <c r="E28" s="97"/>
      <c r="F28" s="97"/>
    </row>
    <row r="29" spans="1:6">
      <c r="A29" s="97"/>
      <c r="B29" s="97"/>
      <c r="C29" s="157"/>
      <c r="D29" s="97"/>
      <c r="E29" s="97"/>
      <c r="F29" s="9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N23"/>
  <sheetViews>
    <sheetView topLeftCell="A3" workbookViewId="0">
      <selection activeCell="H23" sqref="H23"/>
    </sheetView>
  </sheetViews>
  <sheetFormatPr defaultRowHeight="15"/>
  <cols>
    <col min="3" max="3" width="13.7109375" customWidth="1"/>
    <col min="4" max="4" width="12.42578125" customWidth="1"/>
    <col min="5" max="5" width="13.5703125" customWidth="1"/>
    <col min="7" max="7" width="9.7109375" bestFit="1" customWidth="1"/>
    <col min="8" max="8" width="10" bestFit="1" customWidth="1"/>
  </cols>
  <sheetData>
    <row r="1" spans="1:14">
      <c r="A1" s="430" t="s">
        <v>452</v>
      </c>
      <c r="B1" s="431"/>
      <c r="C1" s="431"/>
      <c r="D1" s="431"/>
      <c r="E1" s="432"/>
    </row>
    <row r="2" spans="1:14">
      <c r="A2" s="89"/>
      <c r="B2" s="90"/>
      <c r="C2" s="90"/>
      <c r="D2" s="90"/>
      <c r="E2" s="91"/>
    </row>
    <row r="3" spans="1:14" ht="28.5">
      <c r="A3" s="92" t="s">
        <v>453</v>
      </c>
      <c r="B3" s="92" t="s">
        <v>151</v>
      </c>
      <c r="C3" s="92" t="s">
        <v>454</v>
      </c>
      <c r="D3" s="92" t="s">
        <v>455</v>
      </c>
      <c r="E3" s="92" t="s">
        <v>141</v>
      </c>
      <c r="I3" t="s">
        <v>453</v>
      </c>
      <c r="K3" t="s">
        <v>151</v>
      </c>
      <c r="L3" t="s">
        <v>454</v>
      </c>
      <c r="M3" t="s">
        <v>455</v>
      </c>
      <c r="N3" t="s">
        <v>141</v>
      </c>
    </row>
    <row r="4" spans="1:14">
      <c r="A4" s="88" t="s">
        <v>456</v>
      </c>
      <c r="B4" s="88">
        <v>65</v>
      </c>
      <c r="C4" s="88">
        <v>12</v>
      </c>
      <c r="D4" s="88">
        <v>1</v>
      </c>
      <c r="E4" s="88">
        <v>15</v>
      </c>
      <c r="I4" t="s">
        <v>456</v>
      </c>
      <c r="K4" t="s">
        <v>1779</v>
      </c>
      <c r="L4" t="s">
        <v>1780</v>
      </c>
    </row>
    <row r="5" spans="1:14">
      <c r="A5" s="88" t="s">
        <v>457</v>
      </c>
      <c r="B5" s="88">
        <v>35</v>
      </c>
      <c r="C5" s="88">
        <v>18</v>
      </c>
      <c r="D5" s="88">
        <v>1</v>
      </c>
      <c r="E5" s="88">
        <v>12</v>
      </c>
      <c r="I5" t="s">
        <v>458</v>
      </c>
      <c r="L5" t="s">
        <v>1780</v>
      </c>
    </row>
    <row r="6" spans="1:14">
      <c r="A6" s="88" t="s">
        <v>458</v>
      </c>
      <c r="B6" s="88">
        <v>75</v>
      </c>
      <c r="C6" s="88">
        <v>15</v>
      </c>
      <c r="D6" s="88">
        <v>1</v>
      </c>
      <c r="E6" s="88">
        <v>18</v>
      </c>
      <c r="I6" t="s">
        <v>457</v>
      </c>
      <c r="L6" t="s">
        <v>1780</v>
      </c>
    </row>
    <row r="7" spans="1:14">
      <c r="A7" s="88" t="s">
        <v>456</v>
      </c>
      <c r="B7" s="88">
        <v>115</v>
      </c>
      <c r="C7" s="88">
        <v>22</v>
      </c>
      <c r="D7" s="88">
        <v>2</v>
      </c>
      <c r="E7" s="88">
        <v>32</v>
      </c>
      <c r="I7" t="s">
        <v>453</v>
      </c>
      <c r="K7" t="s">
        <v>151</v>
      </c>
      <c r="L7" t="s">
        <v>454</v>
      </c>
      <c r="M7" t="s">
        <v>455</v>
      </c>
      <c r="N7" t="s">
        <v>141</v>
      </c>
    </row>
    <row r="8" spans="1:14">
      <c r="A8" s="88" t="s">
        <v>457</v>
      </c>
      <c r="B8" s="88">
        <v>70</v>
      </c>
      <c r="C8" s="88">
        <v>28</v>
      </c>
      <c r="D8" s="88">
        <v>2</v>
      </c>
      <c r="E8" s="88">
        <v>20</v>
      </c>
      <c r="I8" t="s">
        <v>458</v>
      </c>
      <c r="L8" t="s">
        <v>1780</v>
      </c>
    </row>
    <row r="9" spans="1:14">
      <c r="A9" s="88" t="s">
        <v>458</v>
      </c>
      <c r="B9" s="88">
        <v>125</v>
      </c>
      <c r="C9" s="88">
        <v>25</v>
      </c>
      <c r="D9" s="88">
        <v>2</v>
      </c>
      <c r="E9" s="88">
        <v>35</v>
      </c>
      <c r="I9" t="s">
        <v>457</v>
      </c>
      <c r="L9" t="s">
        <v>1780</v>
      </c>
    </row>
    <row r="10" spans="1:14">
      <c r="A10" s="88" t="s">
        <v>456</v>
      </c>
      <c r="B10" s="88">
        <v>160</v>
      </c>
      <c r="C10" s="88">
        <v>33</v>
      </c>
      <c r="D10" s="88">
        <v>3</v>
      </c>
      <c r="E10" s="88">
        <v>40</v>
      </c>
    </row>
    <row r="11" spans="1:14">
      <c r="A11" s="88" t="s">
        <v>457</v>
      </c>
      <c r="B11" s="88">
        <v>90</v>
      </c>
      <c r="C11" s="88">
        <v>38</v>
      </c>
      <c r="D11" s="88">
        <v>3</v>
      </c>
      <c r="E11" s="88">
        <v>33</v>
      </c>
      <c r="I11" t="s">
        <v>453</v>
      </c>
      <c r="K11" t="s">
        <v>151</v>
      </c>
      <c r="L11" t="s">
        <v>454</v>
      </c>
      <c r="M11" t="s">
        <v>455</v>
      </c>
      <c r="N11" t="s">
        <v>141</v>
      </c>
    </row>
    <row r="12" spans="1:14">
      <c r="A12" s="88" t="s">
        <v>458</v>
      </c>
      <c r="B12" s="88">
        <v>175</v>
      </c>
      <c r="C12" s="88">
        <v>35</v>
      </c>
      <c r="D12" s="88">
        <v>3</v>
      </c>
      <c r="E12" s="88">
        <v>45</v>
      </c>
      <c r="I12" t="s">
        <v>458</v>
      </c>
      <c r="K12" t="s">
        <v>1779</v>
      </c>
    </row>
    <row r="13" spans="1:14">
      <c r="I13" t="s">
        <v>457</v>
      </c>
      <c r="K13" t="s">
        <v>1779</v>
      </c>
    </row>
    <row r="15" spans="1:14">
      <c r="I15" t="s">
        <v>453</v>
      </c>
      <c r="K15" t="s">
        <v>151</v>
      </c>
      <c r="L15" t="s">
        <v>454</v>
      </c>
      <c r="M15" t="s">
        <v>455</v>
      </c>
      <c r="N15" t="s">
        <v>141</v>
      </c>
    </row>
    <row r="16" spans="1:14">
      <c r="A16" s="93" t="s">
        <v>459</v>
      </c>
      <c r="B16" s="93"/>
      <c r="C16" s="93"/>
      <c r="D16" s="93"/>
      <c r="I16" t="s">
        <v>456</v>
      </c>
    </row>
    <row r="17" spans="1:14">
      <c r="I17" t="s">
        <v>457</v>
      </c>
    </row>
    <row r="18" spans="1:14">
      <c r="A18" t="s">
        <v>460</v>
      </c>
      <c r="G18" s="290">
        <v>55</v>
      </c>
      <c r="H18">
        <f>DSUM(A3:E12,3,I3:K4)</f>
        <v>55</v>
      </c>
    </row>
    <row r="19" spans="1:14">
      <c r="A19" t="s">
        <v>461</v>
      </c>
      <c r="G19" s="290">
        <v>4</v>
      </c>
      <c r="H19">
        <f>DCOUNT(A3:E12,C3,I7:N9)</f>
        <v>4</v>
      </c>
      <c r="I19" t="s">
        <v>453</v>
      </c>
      <c r="K19" t="s">
        <v>151</v>
      </c>
      <c r="L19" t="s">
        <v>454</v>
      </c>
      <c r="M19" t="s">
        <v>455</v>
      </c>
      <c r="N19" t="s">
        <v>141</v>
      </c>
    </row>
    <row r="20" spans="1:14">
      <c r="A20" t="s">
        <v>462</v>
      </c>
      <c r="G20" s="290">
        <v>45</v>
      </c>
      <c r="H20">
        <f>DMAX(A3:E12,E3,I11:N13)</f>
        <v>45</v>
      </c>
      <c r="K20" t="s">
        <v>1783</v>
      </c>
    </row>
    <row r="21" spans="1:14">
      <c r="A21" t="s">
        <v>1781</v>
      </c>
      <c r="G21" s="290">
        <v>87</v>
      </c>
      <c r="H21">
        <f>DSUM(A3:E12,E3,I15:I16)</f>
        <v>87</v>
      </c>
      <c r="K21" t="s">
        <v>1784</v>
      </c>
    </row>
    <row r="22" spans="1:14">
      <c r="A22" t="s">
        <v>1782</v>
      </c>
      <c r="G22" s="290">
        <v>152064000</v>
      </c>
      <c r="H22">
        <f>DPRODUCT(A3:E12,E3,I15:N17)</f>
        <v>152064000</v>
      </c>
    </row>
    <row r="23" spans="1:14">
      <c r="A23" t="s">
        <v>463</v>
      </c>
      <c r="G23" s="290">
        <v>2</v>
      </c>
      <c r="H23">
        <f>DCOUNT(A3:E12,D3,I19:N21)</f>
        <v>9</v>
      </c>
    </row>
  </sheetData>
  <mergeCells count="1">
    <mergeCell ref="A1:E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F59"/>
  <sheetViews>
    <sheetView topLeftCell="A34" zoomScale="95" zoomScaleNormal="95" workbookViewId="0">
      <selection activeCell="F57" sqref="F57"/>
    </sheetView>
  </sheetViews>
  <sheetFormatPr defaultColWidth="9.28515625" defaultRowHeight="12.75"/>
  <cols>
    <col min="1" max="1" width="12.7109375" style="85" bestFit="1" customWidth="1"/>
    <col min="2" max="5" width="9.28515625" style="85" bestFit="1" customWidth="1"/>
    <col min="6" max="6" width="9.7109375" style="85" bestFit="1" customWidth="1"/>
    <col min="7" max="16384" width="9.28515625" style="85"/>
  </cols>
  <sheetData>
    <row r="1" spans="1:2">
      <c r="A1" s="85" t="s">
        <v>434</v>
      </c>
      <c r="B1" s="85" t="s">
        <v>435</v>
      </c>
    </row>
    <row r="2" spans="1:2">
      <c r="A2" s="85" t="s">
        <v>436</v>
      </c>
      <c r="B2" s="85">
        <v>70</v>
      </c>
    </row>
    <row r="3" spans="1:2">
      <c r="A3" s="85" t="s">
        <v>437</v>
      </c>
      <c r="B3" s="85">
        <v>20</v>
      </c>
    </row>
    <row r="4" spans="1:2">
      <c r="A4" s="85" t="s">
        <v>438</v>
      </c>
      <c r="B4" s="85">
        <v>10</v>
      </c>
    </row>
    <row r="6" spans="1:2">
      <c r="A6" s="85" t="s">
        <v>43</v>
      </c>
      <c r="B6" s="85">
        <f>SUM(B2:B4)</f>
        <v>100</v>
      </c>
    </row>
    <row r="27" spans="1:4">
      <c r="A27" s="433" t="s">
        <v>439</v>
      </c>
      <c r="B27" s="433"/>
      <c r="C27" s="433" t="s">
        <v>440</v>
      </c>
      <c r="D27" s="433"/>
    </row>
    <row r="28" spans="1:4">
      <c r="A28" s="86" t="s">
        <v>441</v>
      </c>
      <c r="B28" s="86" t="s">
        <v>442</v>
      </c>
      <c r="C28" s="86" t="s">
        <v>441</v>
      </c>
      <c r="D28" s="86" t="s">
        <v>442</v>
      </c>
    </row>
    <row r="29" spans="1:4">
      <c r="A29" s="86" t="s">
        <v>443</v>
      </c>
      <c r="B29" s="86" t="s">
        <v>444</v>
      </c>
      <c r="C29" s="86" t="s">
        <v>443</v>
      </c>
      <c r="D29" s="86" t="s">
        <v>444</v>
      </c>
    </row>
    <row r="30" spans="1:4">
      <c r="A30" s="87">
        <v>12</v>
      </c>
      <c r="B30" s="87">
        <v>2</v>
      </c>
      <c r="C30" s="87">
        <v>9</v>
      </c>
      <c r="D30" s="87">
        <v>3</v>
      </c>
    </row>
    <row r="31" spans="1:4">
      <c r="A31" s="87">
        <v>24</v>
      </c>
      <c r="B31" s="87">
        <v>4</v>
      </c>
      <c r="C31" s="87">
        <v>18</v>
      </c>
      <c r="D31" s="87">
        <v>6</v>
      </c>
    </row>
    <row r="32" spans="1:4">
      <c r="A32" s="87">
        <v>36</v>
      </c>
      <c r="B32" s="87">
        <v>6</v>
      </c>
      <c r="C32" s="87">
        <v>27</v>
      </c>
      <c r="D32" s="87">
        <v>9</v>
      </c>
    </row>
    <row r="33" spans="1:4">
      <c r="A33" s="87">
        <v>48</v>
      </c>
      <c r="B33" s="87">
        <v>8</v>
      </c>
      <c r="C33" s="87">
        <v>36</v>
      </c>
      <c r="D33" s="87">
        <v>12</v>
      </c>
    </row>
    <row r="34" spans="1:4">
      <c r="A34" s="87">
        <v>60</v>
      </c>
      <c r="B34" s="87">
        <v>10</v>
      </c>
      <c r="C34" s="87">
        <v>45</v>
      </c>
      <c r="D34" s="87">
        <v>15</v>
      </c>
    </row>
    <row r="35" spans="1:4">
      <c r="A35" s="87">
        <v>72</v>
      </c>
      <c r="B35" s="87">
        <v>12</v>
      </c>
      <c r="C35" s="87">
        <v>54</v>
      </c>
      <c r="D35" s="87">
        <v>18</v>
      </c>
    </row>
    <row r="36" spans="1:4">
      <c r="A36" s="87"/>
      <c r="B36" s="87"/>
      <c r="C36" s="87"/>
      <c r="D36" s="87"/>
    </row>
    <row r="38" spans="1:4">
      <c r="A38" s="86" t="s">
        <v>445</v>
      </c>
      <c r="B38" s="86" t="s">
        <v>446</v>
      </c>
    </row>
    <row r="39" spans="1:4">
      <c r="A39" s="87">
        <v>0</v>
      </c>
      <c r="B39" s="87">
        <v>0</v>
      </c>
    </row>
    <row r="40" spans="1:4">
      <c r="A40" s="87">
        <v>2</v>
      </c>
      <c r="B40" s="87">
        <v>1</v>
      </c>
    </row>
    <row r="41" spans="1:4">
      <c r="A41" s="87">
        <v>4</v>
      </c>
      <c r="B41" s="87">
        <v>2</v>
      </c>
    </row>
    <row r="42" spans="1:4">
      <c r="A42" s="87">
        <v>6</v>
      </c>
      <c r="B42" s="87">
        <v>3</v>
      </c>
    </row>
    <row r="43" spans="1:4">
      <c r="A43" s="87">
        <v>8</v>
      </c>
      <c r="B43" s="87">
        <v>4</v>
      </c>
    </row>
    <row r="44" spans="1:4">
      <c r="A44" s="87">
        <v>8</v>
      </c>
      <c r="B44" s="87">
        <v>5</v>
      </c>
    </row>
    <row r="45" spans="1:4">
      <c r="A45" s="87">
        <v>8</v>
      </c>
      <c r="B45" s="87">
        <v>6</v>
      </c>
    </row>
    <row r="46" spans="1:4">
      <c r="A46" s="87">
        <v>8</v>
      </c>
      <c r="B46" s="87">
        <v>7</v>
      </c>
    </row>
    <row r="47" spans="1:4">
      <c r="A47" s="87">
        <v>6</v>
      </c>
      <c r="B47" s="87">
        <v>8</v>
      </c>
    </row>
    <row r="48" spans="1:4">
      <c r="A48" s="87">
        <v>4</v>
      </c>
      <c r="B48" s="87">
        <v>9</v>
      </c>
    </row>
    <row r="49" spans="1:6">
      <c r="A49" s="87">
        <v>2</v>
      </c>
      <c r="B49" s="87">
        <v>10</v>
      </c>
    </row>
    <row r="50" spans="1:6">
      <c r="A50" s="87">
        <v>0</v>
      </c>
      <c r="B50" s="87">
        <v>11</v>
      </c>
    </row>
    <row r="55" spans="1:6">
      <c r="B55" s="86" t="s">
        <v>447</v>
      </c>
      <c r="C55" s="86" t="s">
        <v>448</v>
      </c>
      <c r="D55" s="86" t="s">
        <v>449</v>
      </c>
      <c r="E55" s="86" t="s">
        <v>450</v>
      </c>
      <c r="F55" s="86" t="s">
        <v>451</v>
      </c>
    </row>
    <row r="56" spans="1:6">
      <c r="A56" s="86" t="s">
        <v>170</v>
      </c>
      <c r="B56" s="87">
        <v>746</v>
      </c>
      <c r="C56" s="87">
        <v>373</v>
      </c>
      <c r="D56" s="87">
        <v>281</v>
      </c>
      <c r="E56" s="87">
        <v>298</v>
      </c>
      <c r="F56" s="87">
        <v>100</v>
      </c>
    </row>
    <row r="57" spans="1:6">
      <c r="A57" s="86" t="s">
        <v>195</v>
      </c>
      <c r="B57" s="87">
        <v>930</v>
      </c>
      <c r="C57" s="87">
        <v>767</v>
      </c>
      <c r="D57" s="87">
        <v>42</v>
      </c>
      <c r="E57" s="87">
        <v>744</v>
      </c>
      <c r="F57" s="87">
        <v>95</v>
      </c>
    </row>
    <row r="58" spans="1:6">
      <c r="A58" s="86" t="s">
        <v>203</v>
      </c>
      <c r="B58" s="87">
        <v>727</v>
      </c>
      <c r="C58" s="87">
        <v>375</v>
      </c>
      <c r="D58" s="87">
        <v>110</v>
      </c>
      <c r="E58" s="87">
        <v>701</v>
      </c>
      <c r="F58" s="87">
        <v>89</v>
      </c>
    </row>
    <row r="59" spans="1:6">
      <c r="A59" s="86" t="s">
        <v>176</v>
      </c>
      <c r="B59" s="87">
        <v>409</v>
      </c>
      <c r="C59" s="87">
        <v>812</v>
      </c>
      <c r="D59" s="87">
        <v>677</v>
      </c>
      <c r="E59" s="87">
        <v>954</v>
      </c>
      <c r="F59" s="87">
        <v>99</v>
      </c>
    </row>
  </sheetData>
  <mergeCells count="2">
    <mergeCell ref="A27:B27"/>
    <mergeCell ref="C27:D27"/>
  </mergeCells>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M62"/>
  <sheetViews>
    <sheetView workbookViewId="0">
      <selection activeCell="I2" sqref="I2"/>
    </sheetView>
  </sheetViews>
  <sheetFormatPr defaultColWidth="9.28515625" defaultRowHeight="10.5"/>
  <cols>
    <col min="1" max="1" width="25.5703125" style="14" customWidth="1"/>
    <col min="2" max="2" width="15.5703125" style="14" customWidth="1"/>
    <col min="3" max="3" width="16" style="14" customWidth="1"/>
    <col min="4" max="16384" width="9.28515625" style="14"/>
  </cols>
  <sheetData>
    <row r="1" spans="1:13" ht="39" customHeight="1"/>
    <row r="2" spans="1:13" ht="23.25" customHeight="1">
      <c r="A2" s="172" t="s">
        <v>1038</v>
      </c>
      <c r="I2" s="172" t="s">
        <v>1039</v>
      </c>
    </row>
    <row r="3" spans="1:13" ht="14.25">
      <c r="A3" s="435" t="s">
        <v>1002</v>
      </c>
      <c r="B3" s="435"/>
      <c r="C3" s="435"/>
      <c r="D3" s="160"/>
      <c r="E3" s="160"/>
      <c r="H3" s="160"/>
      <c r="I3" s="442" t="s">
        <v>1024</v>
      </c>
      <c r="J3" s="442"/>
      <c r="K3" s="442"/>
    </row>
    <row r="4" spans="1:13" ht="14.25">
      <c r="A4" s="161" t="s">
        <v>1005</v>
      </c>
      <c r="B4" s="161" t="s">
        <v>1006</v>
      </c>
      <c r="C4" s="161" t="s">
        <v>1007</v>
      </c>
      <c r="D4" s="160"/>
      <c r="E4" s="160"/>
      <c r="H4" s="160"/>
      <c r="I4" s="169" t="s">
        <v>1028</v>
      </c>
      <c r="J4" s="169" t="s">
        <v>1029</v>
      </c>
      <c r="K4" s="169" t="s">
        <v>1030</v>
      </c>
    </row>
    <row r="5" spans="1:13" ht="14.25">
      <c r="A5" s="164">
        <v>4352</v>
      </c>
      <c r="B5" s="164">
        <v>3241</v>
      </c>
      <c r="C5" s="164">
        <v>231</v>
      </c>
      <c r="D5" s="160"/>
      <c r="E5" s="160"/>
      <c r="H5" s="160"/>
      <c r="I5" s="165" t="s">
        <v>1031</v>
      </c>
      <c r="J5" s="165">
        <v>2342</v>
      </c>
      <c r="K5" s="165">
        <v>43</v>
      </c>
    </row>
    <row r="6" spans="1:13" ht="14.25">
      <c r="A6" s="160"/>
      <c r="B6" s="160"/>
      <c r="C6" s="160"/>
      <c r="D6" s="160"/>
      <c r="E6" s="160"/>
      <c r="H6" s="160"/>
      <c r="I6" s="165" t="s">
        <v>1032</v>
      </c>
      <c r="J6" s="165">
        <v>4323</v>
      </c>
      <c r="K6" s="165">
        <v>23</v>
      </c>
    </row>
    <row r="7" spans="1:13" ht="15">
      <c r="A7" s="172" t="s">
        <v>1040</v>
      </c>
      <c r="B7" s="160"/>
      <c r="C7" s="160"/>
      <c r="D7" s="160"/>
      <c r="E7" s="160"/>
      <c r="H7" s="160"/>
      <c r="I7" s="165" t="s">
        <v>1033</v>
      </c>
      <c r="J7" s="165">
        <v>3242</v>
      </c>
      <c r="K7" s="165">
        <v>54</v>
      </c>
    </row>
    <row r="8" spans="1:13" ht="14.25">
      <c r="A8" s="438" t="s">
        <v>1017</v>
      </c>
      <c r="B8" s="438"/>
      <c r="C8" s="438"/>
      <c r="D8" s="438"/>
      <c r="E8" s="160"/>
      <c r="H8" s="160"/>
      <c r="I8" s="165" t="s">
        <v>1035</v>
      </c>
      <c r="J8" s="165">
        <v>2533</v>
      </c>
      <c r="K8" s="165">
        <v>63</v>
      </c>
    </row>
    <row r="9" spans="1:13" ht="14.25">
      <c r="A9" s="166"/>
      <c r="B9" s="166" t="s">
        <v>998</v>
      </c>
      <c r="C9" s="166" t="s">
        <v>999</v>
      </c>
      <c r="D9" s="166" t="s">
        <v>1000</v>
      </c>
      <c r="E9" s="160"/>
      <c r="H9" s="160"/>
      <c r="I9" s="160"/>
      <c r="J9" s="160"/>
      <c r="K9" s="160"/>
      <c r="L9" s="160"/>
      <c r="M9" s="160"/>
    </row>
    <row r="10" spans="1:13" ht="14.25">
      <c r="A10" s="166" t="s">
        <v>1019</v>
      </c>
      <c r="B10" s="165">
        <v>23</v>
      </c>
      <c r="C10" s="165">
        <v>54</v>
      </c>
      <c r="D10" s="165">
        <v>76</v>
      </c>
      <c r="E10" s="160"/>
      <c r="H10" s="160"/>
      <c r="I10" s="160"/>
      <c r="J10" s="160"/>
      <c r="K10" s="160"/>
      <c r="L10" s="160"/>
      <c r="M10" s="160"/>
    </row>
    <row r="11" spans="1:13" ht="14.25">
      <c r="A11" s="166" t="s">
        <v>1020</v>
      </c>
      <c r="B11" s="165">
        <v>45</v>
      </c>
      <c r="C11" s="165">
        <v>56</v>
      </c>
      <c r="D11" s="165">
        <v>87</v>
      </c>
      <c r="E11" s="160"/>
      <c r="H11" s="160"/>
      <c r="I11" s="160"/>
      <c r="J11" s="160"/>
      <c r="K11" s="160"/>
      <c r="L11" s="160"/>
      <c r="M11" s="160"/>
    </row>
    <row r="12" spans="1:13" ht="14.25">
      <c r="A12" s="166" t="s">
        <v>1021</v>
      </c>
      <c r="B12" s="165">
        <v>67</v>
      </c>
      <c r="C12" s="165">
        <v>24</v>
      </c>
      <c r="D12" s="165">
        <v>76</v>
      </c>
      <c r="E12" s="160"/>
      <c r="H12" s="160"/>
      <c r="I12" s="160"/>
      <c r="J12" s="160"/>
      <c r="K12" s="160"/>
      <c r="L12" s="160"/>
      <c r="M12" s="160"/>
    </row>
    <row r="13" spans="1:13" ht="15">
      <c r="A13" s="160"/>
      <c r="B13" s="160"/>
      <c r="C13" s="160"/>
      <c r="D13" s="160"/>
      <c r="E13" s="160"/>
      <c r="H13" s="160"/>
      <c r="I13" s="172" t="s">
        <v>1043</v>
      </c>
      <c r="J13" s="160"/>
      <c r="K13" s="160"/>
      <c r="L13" s="160"/>
      <c r="M13" s="160"/>
    </row>
    <row r="14" spans="1:13" ht="14.25">
      <c r="A14" s="160"/>
      <c r="B14" s="160"/>
      <c r="C14" s="160"/>
      <c r="D14" s="160"/>
      <c r="E14" s="160"/>
      <c r="H14" s="160"/>
      <c r="I14" s="437" t="s">
        <v>1004</v>
      </c>
      <c r="J14" s="437"/>
      <c r="K14" s="437"/>
      <c r="L14" s="437"/>
      <c r="M14" s="160"/>
    </row>
    <row r="15" spans="1:13" ht="15">
      <c r="A15" s="172" t="s">
        <v>1041</v>
      </c>
      <c r="B15" s="160"/>
      <c r="C15" s="160"/>
      <c r="D15" s="160"/>
      <c r="E15" s="160"/>
      <c r="F15" s="160"/>
      <c r="G15" s="160"/>
      <c r="H15" s="160"/>
      <c r="I15" s="163" t="s">
        <v>1010</v>
      </c>
      <c r="J15" s="163" t="s">
        <v>1011</v>
      </c>
      <c r="K15" s="163" t="s">
        <v>1012</v>
      </c>
      <c r="L15" s="163" t="s">
        <v>1013</v>
      </c>
      <c r="M15" s="160"/>
    </row>
    <row r="16" spans="1:13" ht="14.25">
      <c r="A16" s="439" t="s">
        <v>1022</v>
      </c>
      <c r="B16" s="440"/>
      <c r="C16" s="160"/>
      <c r="D16" s="160"/>
      <c r="E16" s="160"/>
      <c r="F16" s="160"/>
      <c r="G16" s="160"/>
      <c r="H16" s="160"/>
      <c r="I16" s="163" t="s">
        <v>1014</v>
      </c>
      <c r="J16" s="165">
        <v>250</v>
      </c>
      <c r="K16" s="165">
        <v>300</v>
      </c>
      <c r="L16" s="165">
        <v>450</v>
      </c>
      <c r="M16" s="160"/>
    </row>
    <row r="17" spans="1:13" ht="14.25">
      <c r="A17" s="167" t="s">
        <v>1011</v>
      </c>
      <c r="B17" s="167" t="s">
        <v>1012</v>
      </c>
      <c r="C17" s="160"/>
      <c r="G17" s="160"/>
      <c r="I17" s="163" t="s">
        <v>1015</v>
      </c>
      <c r="J17" s="165">
        <v>200</v>
      </c>
      <c r="K17" s="165">
        <v>250</v>
      </c>
      <c r="L17" s="165">
        <v>400</v>
      </c>
      <c r="M17" s="160"/>
    </row>
    <row r="18" spans="1:13" ht="14.25">
      <c r="A18" s="164">
        <v>2343</v>
      </c>
      <c r="B18" s="164">
        <v>4324</v>
      </c>
      <c r="C18" s="160"/>
      <c r="G18" s="160"/>
      <c r="I18" s="163" t="s">
        <v>1016</v>
      </c>
      <c r="J18" s="165">
        <v>150</v>
      </c>
      <c r="K18" s="165">
        <v>170</v>
      </c>
      <c r="L18" s="165">
        <v>300</v>
      </c>
      <c r="M18" s="160"/>
    </row>
    <row r="19" spans="1:13" ht="14.25">
      <c r="A19" s="164">
        <v>3243</v>
      </c>
      <c r="B19" s="164">
        <v>4556</v>
      </c>
      <c r="C19" s="160"/>
      <c r="G19" s="160"/>
      <c r="I19" s="163" t="s">
        <v>1018</v>
      </c>
      <c r="J19" s="165">
        <v>100</v>
      </c>
      <c r="K19" s="165">
        <v>110</v>
      </c>
      <c r="L19" s="165">
        <v>200</v>
      </c>
      <c r="M19" s="160"/>
    </row>
    <row r="20" spans="1:13" ht="14.25">
      <c r="A20" s="160"/>
      <c r="B20" s="160"/>
      <c r="C20" s="160"/>
      <c r="G20" s="160"/>
      <c r="K20" s="160"/>
      <c r="L20" s="160"/>
      <c r="M20" s="160"/>
    </row>
    <row r="21" spans="1:13" ht="15">
      <c r="A21" s="172" t="s">
        <v>1042</v>
      </c>
      <c r="B21" s="160"/>
      <c r="C21" s="160"/>
      <c r="G21" s="160"/>
      <c r="K21" s="160"/>
      <c r="L21" s="160"/>
      <c r="M21" s="160"/>
    </row>
    <row r="22" spans="1:13" ht="14.25">
      <c r="A22" s="434" t="s">
        <v>1034</v>
      </c>
      <c r="B22" s="434"/>
      <c r="C22" s="160"/>
      <c r="G22" s="160"/>
      <c r="K22" s="160"/>
    </row>
    <row r="23" spans="1:13" ht="14.25">
      <c r="A23" s="171" t="s">
        <v>1036</v>
      </c>
      <c r="B23" s="171" t="s">
        <v>1037</v>
      </c>
      <c r="C23" s="160"/>
      <c r="G23" s="160"/>
      <c r="H23" s="160"/>
      <c r="I23" s="160"/>
      <c r="J23" s="160"/>
      <c r="K23" s="160"/>
    </row>
    <row r="24" spans="1:13" ht="14.25">
      <c r="A24" s="164">
        <v>50</v>
      </c>
      <c r="B24" s="164">
        <v>45</v>
      </c>
      <c r="C24" s="160"/>
      <c r="G24" s="160"/>
      <c r="H24" s="160"/>
      <c r="I24" s="160"/>
      <c r="J24" s="160"/>
      <c r="K24" s="160"/>
    </row>
    <row r="25" spans="1:13" ht="14.25">
      <c r="A25" s="164">
        <v>50</v>
      </c>
      <c r="B25" s="164">
        <v>34</v>
      </c>
      <c r="C25" s="160"/>
      <c r="G25" s="160"/>
      <c r="H25" s="160"/>
      <c r="I25" s="160"/>
      <c r="J25" s="160"/>
      <c r="K25" s="160"/>
    </row>
    <row r="26" spans="1:13" ht="14.25">
      <c r="A26" s="164">
        <v>50</v>
      </c>
      <c r="B26" s="164">
        <v>46</v>
      </c>
      <c r="C26" s="160"/>
      <c r="G26" s="160"/>
      <c r="H26" s="160"/>
      <c r="I26" s="160"/>
      <c r="J26" s="160"/>
      <c r="K26" s="160"/>
    </row>
    <row r="27" spans="1:13" ht="14.25">
      <c r="A27" s="164">
        <v>50</v>
      </c>
      <c r="B27" s="164">
        <v>50</v>
      </c>
      <c r="C27" s="160"/>
      <c r="G27" s="160"/>
      <c r="H27" s="160"/>
      <c r="I27" s="160"/>
      <c r="J27" s="160"/>
      <c r="K27" s="160"/>
    </row>
    <row r="28" spans="1:13" ht="14.25">
      <c r="A28" s="164">
        <v>50</v>
      </c>
      <c r="B28" s="164">
        <v>51</v>
      </c>
      <c r="C28" s="160"/>
      <c r="D28" s="160"/>
      <c r="E28" s="160"/>
      <c r="F28" s="160"/>
      <c r="G28" s="160"/>
      <c r="H28" s="160"/>
      <c r="I28" s="160"/>
      <c r="J28" s="160"/>
      <c r="K28" s="160"/>
      <c r="L28" s="160"/>
      <c r="M28" s="160"/>
    </row>
    <row r="29" spans="1:13" ht="14.25">
      <c r="A29" s="164">
        <v>50</v>
      </c>
      <c r="B29" s="164">
        <v>49</v>
      </c>
      <c r="C29" s="160"/>
      <c r="D29" s="160"/>
      <c r="E29" s="160"/>
      <c r="F29" s="160"/>
      <c r="G29" s="160"/>
      <c r="H29" s="160"/>
      <c r="I29" s="160"/>
      <c r="J29" s="160"/>
      <c r="K29" s="160"/>
      <c r="L29" s="160"/>
      <c r="M29" s="160"/>
    </row>
    <row r="30" spans="1:13" ht="14.25">
      <c r="A30" s="164">
        <v>50</v>
      </c>
      <c r="B30" s="164">
        <v>48</v>
      </c>
      <c r="C30" s="160"/>
      <c r="D30" s="160"/>
      <c r="E30" s="160"/>
      <c r="F30" s="160"/>
      <c r="G30" s="160"/>
      <c r="H30" s="160"/>
      <c r="I30" s="160"/>
      <c r="J30" s="160"/>
      <c r="K30" s="160"/>
      <c r="L30" s="160"/>
      <c r="M30" s="160"/>
    </row>
    <row r="31" spans="1:13" ht="14.25">
      <c r="A31" s="160"/>
      <c r="B31" s="160"/>
      <c r="C31" s="160"/>
      <c r="D31" s="160"/>
      <c r="E31" s="160"/>
      <c r="F31" s="160"/>
      <c r="G31" s="160"/>
      <c r="H31" s="160"/>
      <c r="I31" s="160"/>
      <c r="J31" s="160"/>
      <c r="K31" s="160"/>
      <c r="L31" s="160"/>
      <c r="M31" s="160"/>
    </row>
    <row r="33" spans="1:3" ht="15">
      <c r="A33" s="172" t="s">
        <v>1044</v>
      </c>
    </row>
    <row r="35" spans="1:3" ht="14.25">
      <c r="A35" s="441" t="s">
        <v>1023</v>
      </c>
      <c r="B35" s="441"/>
      <c r="C35" s="441"/>
    </row>
    <row r="36" spans="1:3" ht="14.25">
      <c r="A36" s="168" t="s">
        <v>1025</v>
      </c>
      <c r="B36" s="168" t="s">
        <v>1026</v>
      </c>
      <c r="C36" s="168" t="s">
        <v>1027</v>
      </c>
    </row>
    <row r="37" spans="1:3" ht="14.25">
      <c r="A37" s="170">
        <v>0.54166666666666663</v>
      </c>
      <c r="B37" s="165">
        <v>23.1</v>
      </c>
      <c r="C37" s="165">
        <v>23.1</v>
      </c>
    </row>
    <row r="38" spans="1:3" ht="14.25">
      <c r="A38" s="170">
        <v>0.55208333333333337</v>
      </c>
      <c r="B38" s="165">
        <v>24.5</v>
      </c>
      <c r="C38" s="165">
        <v>23.5</v>
      </c>
    </row>
    <row r="39" spans="1:3" ht="14.25">
      <c r="A39" s="170">
        <v>0.5625</v>
      </c>
      <c r="B39" s="165">
        <v>26.1</v>
      </c>
      <c r="C39" s="165">
        <v>23.9</v>
      </c>
    </row>
    <row r="40" spans="1:3" ht="14.25">
      <c r="A40" s="170">
        <v>0.57291666666666696</v>
      </c>
      <c r="B40" s="165">
        <v>23.4</v>
      </c>
      <c r="C40" s="165">
        <v>24.3</v>
      </c>
    </row>
    <row r="41" spans="1:3" ht="14.25">
      <c r="A41" s="170">
        <v>0.58333333333333404</v>
      </c>
      <c r="B41" s="165">
        <v>23.8</v>
      </c>
      <c r="C41" s="165">
        <v>24.7</v>
      </c>
    </row>
    <row r="42" spans="1:3" ht="14.25">
      <c r="A42" s="170">
        <v>0.59375</v>
      </c>
      <c r="B42" s="165">
        <v>28.5</v>
      </c>
      <c r="C42" s="165">
        <v>25.1</v>
      </c>
    </row>
    <row r="43" spans="1:3" ht="14.25">
      <c r="A43" s="170">
        <v>0.60416666666666696</v>
      </c>
      <c r="B43" s="165">
        <v>25.3</v>
      </c>
      <c r="C43" s="165">
        <v>25.5</v>
      </c>
    </row>
    <row r="44" spans="1:3" ht="14.25">
      <c r="A44" s="170">
        <v>0.61458333333333404</v>
      </c>
      <c r="B44" s="165">
        <v>26.9</v>
      </c>
      <c r="C44" s="165">
        <v>25.9</v>
      </c>
    </row>
    <row r="45" spans="1:3" ht="14.25">
      <c r="A45" s="170">
        <v>0.625000000000001</v>
      </c>
      <c r="B45" s="165">
        <v>24.3</v>
      </c>
      <c r="C45" s="165">
        <v>26.3</v>
      </c>
    </row>
    <row r="49" spans="1:2" ht="15">
      <c r="A49" s="172" t="s">
        <v>1044</v>
      </c>
    </row>
    <row r="51" spans="1:2" ht="14.25">
      <c r="A51" s="436" t="s">
        <v>1003</v>
      </c>
      <c r="B51" s="436"/>
    </row>
    <row r="52" spans="1:2" ht="14.25">
      <c r="A52" s="162" t="s">
        <v>1008</v>
      </c>
      <c r="B52" s="162" t="s">
        <v>1009</v>
      </c>
    </row>
    <row r="53" spans="1:2" ht="14.25">
      <c r="A53" s="165">
        <v>23</v>
      </c>
      <c r="B53" s="165">
        <v>32</v>
      </c>
    </row>
    <row r="54" spans="1:2" ht="14.25">
      <c r="A54" s="165">
        <v>45</v>
      </c>
      <c r="B54" s="165">
        <v>54</v>
      </c>
    </row>
    <row r="55" spans="1:2" ht="14.25">
      <c r="A55" s="165">
        <v>67</v>
      </c>
      <c r="B55" s="165">
        <v>76</v>
      </c>
    </row>
    <row r="56" spans="1:2" ht="14.25">
      <c r="A56" s="165">
        <v>89</v>
      </c>
      <c r="B56" s="165">
        <v>98</v>
      </c>
    </row>
    <row r="57" spans="1:2" ht="14.25">
      <c r="A57" s="165">
        <v>123</v>
      </c>
      <c r="B57" s="165">
        <v>123</v>
      </c>
    </row>
    <row r="58" spans="1:2" ht="14.25">
      <c r="A58" s="165">
        <v>156</v>
      </c>
      <c r="B58" s="165">
        <v>145</v>
      </c>
    </row>
    <row r="59" spans="1:2" ht="14.25">
      <c r="A59" s="165">
        <v>190</v>
      </c>
      <c r="B59" s="165">
        <v>178</v>
      </c>
    </row>
    <row r="60" spans="1:2" ht="14.25">
      <c r="A60" s="165">
        <v>213</v>
      </c>
      <c r="B60" s="165">
        <v>211</v>
      </c>
    </row>
    <row r="61" spans="1:2" ht="14.25">
      <c r="A61" s="165">
        <v>244</v>
      </c>
      <c r="B61" s="165">
        <v>234</v>
      </c>
    </row>
    <row r="62" spans="1:2" ht="14.25">
      <c r="A62" s="165">
        <v>276</v>
      </c>
      <c r="B62" s="165">
        <v>267</v>
      </c>
    </row>
  </sheetData>
  <mergeCells count="8">
    <mergeCell ref="A22:B22"/>
    <mergeCell ref="A3:C3"/>
    <mergeCell ref="A51:B51"/>
    <mergeCell ref="I14:L14"/>
    <mergeCell ref="A8:D8"/>
    <mergeCell ref="A16:B16"/>
    <mergeCell ref="A35:C35"/>
    <mergeCell ref="I3:K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topLeftCell="A89" zoomScale="145" zoomScaleNormal="145" workbookViewId="0">
      <selection activeCell="E94" sqref="E94"/>
    </sheetView>
  </sheetViews>
  <sheetFormatPr defaultColWidth="9.28515625" defaultRowHeight="10.5"/>
  <cols>
    <col min="1" max="1" width="19.7109375" style="14" customWidth="1"/>
    <col min="2" max="2" width="12.28515625" style="14" customWidth="1"/>
    <col min="3" max="3" width="18.28515625" style="14" customWidth="1"/>
    <col min="4" max="4" width="16" style="14" customWidth="1"/>
    <col min="5" max="5" width="17.28515625" style="14" customWidth="1"/>
    <col min="6" max="6" width="13.28515625" style="14" customWidth="1"/>
    <col min="7" max="7" width="9.28515625" style="14"/>
    <col min="8" max="8" width="12.28515625" style="14" customWidth="1"/>
    <col min="9" max="16384" width="9.28515625" style="14"/>
  </cols>
  <sheetData>
    <row r="1" spans="1:6" ht="38.25">
      <c r="D1" s="319" t="s">
        <v>1445</v>
      </c>
      <c r="E1" s="319" t="s">
        <v>1446</v>
      </c>
    </row>
    <row r="2" spans="1:6" ht="12.75">
      <c r="A2" s="320" t="s">
        <v>1447</v>
      </c>
      <c r="B2" s="321">
        <v>21566</v>
      </c>
      <c r="D2" s="322">
        <v>0</v>
      </c>
      <c r="E2" s="323">
        <v>0.15</v>
      </c>
    </row>
    <row r="3" spans="1:6" ht="12.75">
      <c r="A3" s="320" t="s">
        <v>1448</v>
      </c>
      <c r="B3" s="324">
        <f>VLOOKUP(B2,D1:E7,2,1)</f>
        <v>0.28000000000000003</v>
      </c>
      <c r="D3" s="325">
        <v>2651</v>
      </c>
      <c r="E3" s="326">
        <v>0.28000000000000003</v>
      </c>
    </row>
    <row r="4" spans="1:6" ht="12.75">
      <c r="D4" s="325">
        <v>27301</v>
      </c>
      <c r="E4" s="326">
        <v>0.31</v>
      </c>
    </row>
    <row r="5" spans="1:6" ht="12.75">
      <c r="D5" s="325">
        <v>58501</v>
      </c>
      <c r="E5" s="326">
        <v>0.36</v>
      </c>
    </row>
    <row r="6" spans="1:6" ht="12.75">
      <c r="D6" s="325">
        <v>131801</v>
      </c>
      <c r="E6" s="326">
        <v>0.39600000000000002</v>
      </c>
    </row>
    <row r="7" spans="1:6" ht="12.75">
      <c r="D7" s="325">
        <v>284701</v>
      </c>
      <c r="E7" s="326">
        <v>0.45250000000000001</v>
      </c>
    </row>
    <row r="9" spans="1:6" ht="12.75">
      <c r="A9" s="327" t="s">
        <v>1449</v>
      </c>
    </row>
    <row r="13" spans="1:6">
      <c r="A13" s="14" t="s">
        <v>1548</v>
      </c>
    </row>
    <row r="15" spans="1:6" ht="12.75">
      <c r="A15" s="14" t="s">
        <v>0</v>
      </c>
      <c r="B15" s="328">
        <v>37640</v>
      </c>
      <c r="D15" s="329" t="s">
        <v>328</v>
      </c>
      <c r="E15" s="329" t="s">
        <v>1299</v>
      </c>
      <c r="F15" s="329" t="s">
        <v>963</v>
      </c>
    </row>
    <row r="16" spans="1:6">
      <c r="A16" s="14" t="s">
        <v>1549</v>
      </c>
      <c r="B16" s="14">
        <f>VLOOKUP(B15,D15:F35,3,0)</f>
        <v>114</v>
      </c>
      <c r="D16" s="330">
        <v>37622</v>
      </c>
      <c r="E16" s="331">
        <f t="shared" ref="E16:E35" si="0">D16</f>
        <v>37622</v>
      </c>
      <c r="F16" s="332">
        <v>23</v>
      </c>
    </row>
    <row r="17" spans="4:6">
      <c r="D17" s="330">
        <f t="shared" ref="D17:D35" si="1">D16+1</f>
        <v>37623</v>
      </c>
      <c r="E17" s="331">
        <f t="shared" si="0"/>
        <v>37623</v>
      </c>
      <c r="F17" s="332">
        <v>179</v>
      </c>
    </row>
    <row r="18" spans="4:6">
      <c r="D18" s="330">
        <f t="shared" si="1"/>
        <v>37624</v>
      </c>
      <c r="E18" s="331">
        <f t="shared" si="0"/>
        <v>37624</v>
      </c>
      <c r="F18" s="332">
        <v>149</v>
      </c>
    </row>
    <row r="19" spans="4:6">
      <c r="D19" s="330">
        <f t="shared" si="1"/>
        <v>37625</v>
      </c>
      <c r="E19" s="331">
        <f t="shared" si="0"/>
        <v>37625</v>
      </c>
      <c r="F19" s="332">
        <v>196</v>
      </c>
    </row>
    <row r="20" spans="4:6">
      <c r="D20" s="330">
        <f t="shared" si="1"/>
        <v>37626</v>
      </c>
      <c r="E20" s="331">
        <f t="shared" si="0"/>
        <v>37626</v>
      </c>
      <c r="F20" s="332">
        <v>131</v>
      </c>
    </row>
    <row r="21" spans="4:6">
      <c r="D21" s="330">
        <f t="shared" si="1"/>
        <v>37627</v>
      </c>
      <c r="E21" s="331">
        <f t="shared" si="0"/>
        <v>37627</v>
      </c>
      <c r="F21" s="332">
        <v>179</v>
      </c>
    </row>
    <row r="22" spans="4:6">
      <c r="D22" s="330">
        <f t="shared" si="1"/>
        <v>37628</v>
      </c>
      <c r="E22" s="331">
        <f t="shared" si="0"/>
        <v>37628</v>
      </c>
      <c r="F22" s="332">
        <v>134</v>
      </c>
    </row>
    <row r="23" spans="4:6">
      <c r="D23" s="330">
        <f t="shared" si="1"/>
        <v>37629</v>
      </c>
      <c r="E23" s="331">
        <f t="shared" si="0"/>
        <v>37629</v>
      </c>
      <c r="F23" s="332">
        <v>179</v>
      </c>
    </row>
    <row r="24" spans="4:6">
      <c r="D24" s="330">
        <f t="shared" si="1"/>
        <v>37630</v>
      </c>
      <c r="E24" s="331">
        <f t="shared" si="0"/>
        <v>37630</v>
      </c>
      <c r="F24" s="332">
        <v>193</v>
      </c>
    </row>
    <row r="25" spans="4:6">
      <c r="D25" s="330">
        <f t="shared" si="1"/>
        <v>37631</v>
      </c>
      <c r="E25" s="331">
        <f t="shared" si="0"/>
        <v>37631</v>
      </c>
      <c r="F25" s="332">
        <v>191</v>
      </c>
    </row>
    <row r="26" spans="4:6">
      <c r="D26" s="330">
        <f t="shared" si="1"/>
        <v>37632</v>
      </c>
      <c r="E26" s="331">
        <f t="shared" si="0"/>
        <v>37632</v>
      </c>
      <c r="F26" s="332">
        <v>176</v>
      </c>
    </row>
    <row r="27" spans="4:6">
      <c r="D27" s="330">
        <f t="shared" si="1"/>
        <v>37633</v>
      </c>
      <c r="E27" s="331">
        <f t="shared" si="0"/>
        <v>37633</v>
      </c>
      <c r="F27" s="332">
        <v>189</v>
      </c>
    </row>
    <row r="28" spans="4:6">
      <c r="D28" s="330">
        <f t="shared" si="1"/>
        <v>37634</v>
      </c>
      <c r="E28" s="331">
        <f t="shared" si="0"/>
        <v>37634</v>
      </c>
      <c r="F28" s="332">
        <v>163</v>
      </c>
    </row>
    <row r="29" spans="4:6">
      <c r="D29" s="330">
        <f t="shared" si="1"/>
        <v>37635</v>
      </c>
      <c r="E29" s="331">
        <f t="shared" si="0"/>
        <v>37635</v>
      </c>
      <c r="F29" s="332">
        <v>121</v>
      </c>
    </row>
    <row r="30" spans="4:6">
      <c r="D30" s="330">
        <f t="shared" si="1"/>
        <v>37636</v>
      </c>
      <c r="E30" s="331">
        <f t="shared" si="0"/>
        <v>37636</v>
      </c>
      <c r="F30" s="332">
        <v>100</v>
      </c>
    </row>
    <row r="31" spans="4:6">
      <c r="D31" s="330">
        <f t="shared" si="1"/>
        <v>37637</v>
      </c>
      <c r="E31" s="331">
        <f t="shared" si="0"/>
        <v>37637</v>
      </c>
      <c r="F31" s="332">
        <v>109</v>
      </c>
    </row>
    <row r="32" spans="4:6">
      <c r="D32" s="330">
        <f t="shared" si="1"/>
        <v>37638</v>
      </c>
      <c r="E32" s="331">
        <f t="shared" si="0"/>
        <v>37638</v>
      </c>
      <c r="F32" s="332">
        <v>151</v>
      </c>
    </row>
    <row r="33" spans="1:11">
      <c r="D33" s="330">
        <f t="shared" si="1"/>
        <v>37639</v>
      </c>
      <c r="E33" s="331">
        <f t="shared" si="0"/>
        <v>37639</v>
      </c>
      <c r="F33" s="332">
        <v>138</v>
      </c>
    </row>
    <row r="34" spans="1:11">
      <c r="D34" s="330">
        <f t="shared" si="1"/>
        <v>37640</v>
      </c>
      <c r="E34" s="331">
        <f t="shared" si="0"/>
        <v>37640</v>
      </c>
      <c r="F34" s="332">
        <v>114</v>
      </c>
    </row>
    <row r="35" spans="1:11">
      <c r="D35" s="330">
        <f t="shared" si="1"/>
        <v>37641</v>
      </c>
      <c r="E35" s="331">
        <f t="shared" si="0"/>
        <v>37641</v>
      </c>
      <c r="F35" s="332">
        <v>156</v>
      </c>
    </row>
    <row r="39" spans="1:11">
      <c r="A39" s="14" t="s">
        <v>1550</v>
      </c>
    </row>
    <row r="41" spans="1:11" ht="25.5">
      <c r="A41" s="333" t="s">
        <v>1450</v>
      </c>
      <c r="B41" s="334" t="s">
        <v>1451</v>
      </c>
      <c r="C41" s="329" t="s">
        <v>137</v>
      </c>
      <c r="D41" s="335" t="s">
        <v>1452</v>
      </c>
      <c r="E41" s="329" t="s">
        <v>1453</v>
      </c>
      <c r="G41" s="336" t="s">
        <v>1454</v>
      </c>
      <c r="H41" s="336"/>
      <c r="I41" s="337"/>
      <c r="J41" s="336" t="s">
        <v>1455</v>
      </c>
      <c r="K41" s="336"/>
    </row>
    <row r="42" spans="1:11" ht="12.75">
      <c r="A42" s="14" t="s">
        <v>1456</v>
      </c>
      <c r="B42" s="338">
        <v>2</v>
      </c>
      <c r="C42" s="339">
        <v>120000</v>
      </c>
      <c r="D42" s="340"/>
      <c r="E42" s="339">
        <f t="shared" ref="E42:E52" si="2">C42*D42</f>
        <v>0</v>
      </c>
      <c r="G42" s="329" t="s">
        <v>1457</v>
      </c>
      <c r="H42" s="329" t="s">
        <v>1292</v>
      </c>
      <c r="J42" s="329" t="s">
        <v>1457</v>
      </c>
      <c r="K42" s="329" t="s">
        <v>1292</v>
      </c>
    </row>
    <row r="43" spans="1:11">
      <c r="A43" s="14" t="s">
        <v>1458</v>
      </c>
      <c r="B43" s="338">
        <v>1</v>
      </c>
      <c r="C43" s="339">
        <v>210921</v>
      </c>
      <c r="D43" s="340"/>
      <c r="E43" s="339">
        <f t="shared" si="2"/>
        <v>0</v>
      </c>
      <c r="G43" s="341">
        <v>0</v>
      </c>
      <c r="H43" s="342">
        <v>1.4999999999999999E-2</v>
      </c>
      <c r="J43" s="341">
        <v>0</v>
      </c>
      <c r="K43" s="342">
        <v>0.02</v>
      </c>
    </row>
    <row r="44" spans="1:11">
      <c r="A44" s="14" t="s">
        <v>1459</v>
      </c>
      <c r="B44" s="338">
        <v>1</v>
      </c>
      <c r="C44" s="339">
        <v>100000</v>
      </c>
      <c r="D44" s="340"/>
      <c r="E44" s="339">
        <f t="shared" si="2"/>
        <v>0</v>
      </c>
      <c r="G44" s="341">
        <f>G43+5000</f>
        <v>5000</v>
      </c>
      <c r="H44" s="342">
        <v>3.2500000000000001E-2</v>
      </c>
      <c r="J44" s="341">
        <v>50000</v>
      </c>
      <c r="K44" s="342">
        <v>6.25E-2</v>
      </c>
    </row>
    <row r="45" spans="1:11">
      <c r="A45" s="14" t="s">
        <v>1407</v>
      </c>
      <c r="B45" s="338">
        <v>2</v>
      </c>
      <c r="C45" s="339">
        <v>87401</v>
      </c>
      <c r="D45" s="340"/>
      <c r="E45" s="339">
        <f t="shared" si="2"/>
        <v>0</v>
      </c>
      <c r="G45" s="341">
        <f>G44+5000</f>
        <v>10000</v>
      </c>
      <c r="H45" s="342">
        <v>3.5000000000000003E-2</v>
      </c>
      <c r="J45" s="341">
        <v>100000</v>
      </c>
      <c r="K45" s="342">
        <v>7.2499999999999995E-2</v>
      </c>
    </row>
    <row r="46" spans="1:11">
      <c r="A46" s="14" t="s">
        <v>1460</v>
      </c>
      <c r="B46" s="338">
        <v>6</v>
      </c>
      <c r="C46" s="339">
        <v>310983</v>
      </c>
      <c r="D46" s="340"/>
      <c r="E46" s="339">
        <f t="shared" si="2"/>
        <v>0</v>
      </c>
      <c r="G46" s="341">
        <v>20000</v>
      </c>
      <c r="H46" s="342">
        <v>0.05</v>
      </c>
      <c r="J46" s="341">
        <v>200000</v>
      </c>
      <c r="K46" s="342">
        <v>8.2500000000000004E-2</v>
      </c>
    </row>
    <row r="47" spans="1:11">
      <c r="A47" s="14" t="s">
        <v>295</v>
      </c>
      <c r="B47" s="338">
        <v>3</v>
      </c>
      <c r="C47" s="339">
        <v>43902</v>
      </c>
      <c r="D47" s="340"/>
      <c r="E47" s="339">
        <f t="shared" si="2"/>
        <v>0</v>
      </c>
      <c r="G47" s="341">
        <v>50000</v>
      </c>
      <c r="H47" s="342">
        <v>0.06</v>
      </c>
      <c r="J47" s="341">
        <v>300000</v>
      </c>
      <c r="K47" s="342">
        <v>9.2499999999999999E-2</v>
      </c>
    </row>
    <row r="48" spans="1:11">
      <c r="A48" s="14" t="s">
        <v>1461</v>
      </c>
      <c r="B48" s="338">
        <v>2</v>
      </c>
      <c r="C48" s="339">
        <v>121021</v>
      </c>
      <c r="D48" s="340"/>
      <c r="E48" s="339">
        <f t="shared" si="2"/>
        <v>0</v>
      </c>
      <c r="G48" s="341">
        <v>100000</v>
      </c>
      <c r="H48" s="342">
        <v>7.0000000000000007E-2</v>
      </c>
      <c r="J48" s="341">
        <v>500000</v>
      </c>
      <c r="K48" s="342">
        <v>0.1</v>
      </c>
    </row>
    <row r="49" spans="1:8">
      <c r="A49" s="14" t="s">
        <v>1462</v>
      </c>
      <c r="B49" s="338">
        <v>3</v>
      </c>
      <c r="C49" s="339">
        <v>908</v>
      </c>
      <c r="D49" s="340"/>
      <c r="E49" s="339">
        <f t="shared" si="2"/>
        <v>0</v>
      </c>
      <c r="G49" s="341">
        <v>250000</v>
      </c>
      <c r="H49" s="342">
        <v>0.08</v>
      </c>
    </row>
    <row r="50" spans="1:8">
      <c r="A50" s="14" t="s">
        <v>1463</v>
      </c>
      <c r="B50" s="338">
        <v>1</v>
      </c>
      <c r="C50" s="339">
        <v>0</v>
      </c>
      <c r="D50" s="340"/>
      <c r="E50" s="339">
        <f t="shared" si="2"/>
        <v>0</v>
      </c>
    </row>
    <row r="51" spans="1:8">
      <c r="A51" s="14" t="s">
        <v>1464</v>
      </c>
      <c r="B51" s="338">
        <v>4</v>
      </c>
      <c r="C51" s="339">
        <v>359832</v>
      </c>
      <c r="D51" s="340"/>
      <c r="E51" s="339">
        <f t="shared" si="2"/>
        <v>0</v>
      </c>
    </row>
    <row r="52" spans="1:8">
      <c r="A52" s="14" t="s">
        <v>1465</v>
      </c>
      <c r="B52" s="338">
        <v>4</v>
      </c>
      <c r="C52" s="339">
        <v>502983</v>
      </c>
      <c r="D52" s="340"/>
      <c r="E52" s="339">
        <f t="shared" si="2"/>
        <v>0</v>
      </c>
    </row>
    <row r="57" spans="1:8">
      <c r="A57" s="14" t="s">
        <v>1551</v>
      </c>
    </row>
    <row r="59" spans="1:8" ht="12.75">
      <c r="A59" s="329" t="s">
        <v>1466</v>
      </c>
      <c r="B59" s="329" t="s">
        <v>1046</v>
      </c>
      <c r="C59" s="329" t="s">
        <v>1270</v>
      </c>
      <c r="E59" s="343" t="s">
        <v>1046</v>
      </c>
      <c r="F59" s="343" t="s">
        <v>1270</v>
      </c>
    </row>
    <row r="60" spans="1:8">
      <c r="A60" s="14" t="s">
        <v>571</v>
      </c>
      <c r="B60" s="14">
        <v>36</v>
      </c>
      <c r="C60" s="338" t="str">
        <f>VLOOKUP(B60,$E$59:$F$64,2,1)</f>
        <v>F</v>
      </c>
      <c r="E60" s="344">
        <v>0</v>
      </c>
      <c r="F60" s="344" t="s">
        <v>1272</v>
      </c>
    </row>
    <row r="61" spans="1:8">
      <c r="A61" s="14" t="s">
        <v>1467</v>
      </c>
      <c r="B61" s="14">
        <v>68</v>
      </c>
      <c r="C61" s="338" t="str">
        <f t="shared" ref="C61:C72" si="3">VLOOKUP(B61,$E$59:$F$64,2,1)</f>
        <v>D</v>
      </c>
      <c r="E61" s="344">
        <v>40</v>
      </c>
      <c r="F61" s="344" t="s">
        <v>415</v>
      </c>
    </row>
    <row r="62" spans="1:8">
      <c r="A62" s="14" t="s">
        <v>1468</v>
      </c>
      <c r="B62" s="14">
        <v>50</v>
      </c>
      <c r="C62" s="338" t="str">
        <f t="shared" si="3"/>
        <v>D</v>
      </c>
      <c r="E62" s="344">
        <v>70</v>
      </c>
      <c r="F62" s="344" t="s">
        <v>414</v>
      </c>
    </row>
    <row r="63" spans="1:8">
      <c r="A63" s="14" t="s">
        <v>1469</v>
      </c>
      <c r="B63" s="14">
        <v>77</v>
      </c>
      <c r="C63" s="338" t="str">
        <f t="shared" si="3"/>
        <v>C</v>
      </c>
      <c r="E63" s="344">
        <v>80</v>
      </c>
      <c r="F63" s="344" t="s">
        <v>413</v>
      </c>
    </row>
    <row r="64" spans="1:8">
      <c r="A64" s="14" t="s">
        <v>1407</v>
      </c>
      <c r="B64" s="14">
        <v>92</v>
      </c>
      <c r="C64" s="338" t="str">
        <f t="shared" si="3"/>
        <v>A</v>
      </c>
      <c r="E64" s="344">
        <v>90</v>
      </c>
      <c r="F64" s="344" t="s">
        <v>412</v>
      </c>
    </row>
    <row r="65" spans="1:8">
      <c r="A65" s="14" t="s">
        <v>1460</v>
      </c>
      <c r="B65" s="14">
        <v>100</v>
      </c>
      <c r="C65" s="338" t="str">
        <f t="shared" si="3"/>
        <v>A</v>
      </c>
    </row>
    <row r="66" spans="1:8">
      <c r="A66" s="14" t="s">
        <v>1411</v>
      </c>
      <c r="B66" s="14">
        <v>74</v>
      </c>
      <c r="C66" s="338" t="str">
        <f t="shared" si="3"/>
        <v>C</v>
      </c>
    </row>
    <row r="67" spans="1:8">
      <c r="A67" s="14" t="s">
        <v>1470</v>
      </c>
      <c r="B67" s="14">
        <v>45</v>
      </c>
      <c r="C67" s="338" t="str">
        <f t="shared" si="3"/>
        <v>D</v>
      </c>
    </row>
    <row r="68" spans="1:8">
      <c r="A68" s="14" t="s">
        <v>1471</v>
      </c>
      <c r="B68" s="14">
        <v>60</v>
      </c>
      <c r="C68" s="338" t="str">
        <f t="shared" si="3"/>
        <v>D</v>
      </c>
    </row>
    <row r="69" spans="1:8">
      <c r="A69" s="14" t="s">
        <v>1472</v>
      </c>
      <c r="B69" s="14">
        <v>89</v>
      </c>
      <c r="C69" s="338" t="str">
        <f t="shared" si="3"/>
        <v>B</v>
      </c>
    </row>
    <row r="70" spans="1:8">
      <c r="A70" s="14" t="s">
        <v>1473</v>
      </c>
      <c r="B70" s="14">
        <v>99</v>
      </c>
      <c r="C70" s="338" t="str">
        <f t="shared" si="3"/>
        <v>A</v>
      </c>
    </row>
    <row r="71" spans="1:8">
      <c r="A71" s="14" t="s">
        <v>682</v>
      </c>
      <c r="B71" s="14">
        <v>91</v>
      </c>
      <c r="C71" s="338" t="str">
        <f t="shared" si="3"/>
        <v>A</v>
      </c>
    </row>
    <row r="72" spans="1:8">
      <c r="A72" s="14" t="s">
        <v>1474</v>
      </c>
      <c r="B72" s="14">
        <v>59</v>
      </c>
      <c r="C72" s="338" t="str">
        <f t="shared" si="3"/>
        <v>D</v>
      </c>
    </row>
    <row r="75" spans="1:8">
      <c r="A75" s="14" t="s">
        <v>1552</v>
      </c>
    </row>
    <row r="78" spans="1:8">
      <c r="H78" s="14" t="s">
        <v>1392</v>
      </c>
    </row>
    <row r="79" spans="1:8" ht="15.75">
      <c r="B79" s="358" t="s">
        <v>391</v>
      </c>
      <c r="C79" s="358" t="s">
        <v>1444</v>
      </c>
      <c r="D79" s="358" t="s">
        <v>1392</v>
      </c>
      <c r="F79" s="345" t="s">
        <v>1709</v>
      </c>
      <c r="G79" s="345" t="s">
        <v>1708</v>
      </c>
      <c r="H79" s="346">
        <f>VLOOKUP(F79,B79:D83,3,0)</f>
        <v>22</v>
      </c>
    </row>
    <row r="80" spans="1:8" ht="12.75">
      <c r="B80" s="345" t="s">
        <v>1553</v>
      </c>
      <c r="C80" s="345" t="s">
        <v>1554</v>
      </c>
      <c r="D80" s="359">
        <v>22</v>
      </c>
    </row>
    <row r="81" spans="1:5" ht="12.75">
      <c r="B81" s="345" t="s">
        <v>1553</v>
      </c>
      <c r="C81" s="345" t="s">
        <v>1443</v>
      </c>
      <c r="D81" s="359">
        <v>24</v>
      </c>
    </row>
    <row r="82" spans="1:5" ht="12.75">
      <c r="B82" s="345" t="s">
        <v>1437</v>
      </c>
      <c r="C82" s="345" t="s">
        <v>1554</v>
      </c>
      <c r="D82" s="359">
        <v>60</v>
      </c>
    </row>
    <row r="83" spans="1:5" ht="12.75">
      <c r="B83" s="345" t="s">
        <v>1437</v>
      </c>
      <c r="C83" s="345" t="s">
        <v>1443</v>
      </c>
      <c r="D83" s="359">
        <v>65</v>
      </c>
    </row>
    <row r="87" spans="1:5">
      <c r="A87" s="14" t="s">
        <v>1555</v>
      </c>
    </row>
    <row r="89" spans="1:5" ht="12.75">
      <c r="A89" s="333" t="s">
        <v>1466</v>
      </c>
      <c r="B89" s="329" t="s">
        <v>1475</v>
      </c>
    </row>
    <row r="90" spans="1:5" ht="12.75">
      <c r="A90" s="332" t="s">
        <v>1485</v>
      </c>
      <c r="B90" s="341">
        <v>1124</v>
      </c>
      <c r="D90" s="347" t="s">
        <v>1477</v>
      </c>
      <c r="E90" s="337">
        <v>8025</v>
      </c>
    </row>
    <row r="91" spans="1:5" ht="12.75">
      <c r="A91" s="332" t="s">
        <v>1482</v>
      </c>
      <c r="B91" s="341">
        <v>3500</v>
      </c>
      <c r="D91" s="347"/>
    </row>
    <row r="92" spans="1:5" ht="12.75">
      <c r="A92" s="332" t="s">
        <v>1491</v>
      </c>
      <c r="B92" s="341">
        <v>3600</v>
      </c>
      <c r="D92" s="347"/>
    </row>
    <row r="93" spans="1:5" ht="12.75">
      <c r="A93" s="332" t="s">
        <v>1492</v>
      </c>
      <c r="B93" s="341">
        <v>5400</v>
      </c>
      <c r="D93" s="347" t="s">
        <v>1480</v>
      </c>
      <c r="E93" s="348" t="str">
        <f>VLOOKUP(E90,CHOOSE({1,2},$B$89:$B$108,$A$89:$A$108),2,1)</f>
        <v>Leslie</v>
      </c>
    </row>
    <row r="94" spans="1:5">
      <c r="A94" s="332" t="s">
        <v>1488</v>
      </c>
      <c r="B94" s="341">
        <v>5460</v>
      </c>
    </row>
    <row r="95" spans="1:5">
      <c r="A95" s="332" t="s">
        <v>1487</v>
      </c>
      <c r="B95" s="341">
        <v>5509</v>
      </c>
    </row>
    <row r="96" spans="1:5">
      <c r="A96" s="332" t="s">
        <v>483</v>
      </c>
      <c r="B96" s="341">
        <v>5867</v>
      </c>
    </row>
    <row r="97" spans="1:2">
      <c r="A97" s="332" t="s">
        <v>1001</v>
      </c>
      <c r="B97" s="341">
        <v>6000</v>
      </c>
    </row>
    <row r="98" spans="1:2">
      <c r="A98" s="332" t="s">
        <v>213</v>
      </c>
      <c r="B98" s="341">
        <v>6800</v>
      </c>
    </row>
    <row r="99" spans="1:2">
      <c r="A99" s="332" t="s">
        <v>1490</v>
      </c>
      <c r="B99" s="341">
        <v>7777</v>
      </c>
    </row>
    <row r="100" spans="1:2">
      <c r="A100" s="332" t="s">
        <v>1484</v>
      </c>
      <c r="B100" s="341">
        <v>8000</v>
      </c>
    </row>
    <row r="101" spans="1:2">
      <c r="A101" s="332" t="s">
        <v>1489</v>
      </c>
      <c r="B101" s="341">
        <v>8400</v>
      </c>
    </row>
    <row r="102" spans="1:2">
      <c r="A102" s="332" t="s">
        <v>1478</v>
      </c>
      <c r="B102" s="341">
        <v>8873</v>
      </c>
    </row>
    <row r="103" spans="1:2">
      <c r="A103" s="332" t="s">
        <v>1483</v>
      </c>
      <c r="B103" s="341">
        <v>8989</v>
      </c>
    </row>
    <row r="104" spans="1:2">
      <c r="A104" s="332" t="s">
        <v>1486</v>
      </c>
      <c r="B104" s="341">
        <v>9099</v>
      </c>
    </row>
    <row r="105" spans="1:2">
      <c r="A105" s="332" t="s">
        <v>1476</v>
      </c>
      <c r="B105" s="341">
        <v>9101</v>
      </c>
    </row>
    <row r="106" spans="1:2">
      <c r="A106" s="332" t="s">
        <v>1479</v>
      </c>
      <c r="B106" s="341">
        <v>9820</v>
      </c>
    </row>
    <row r="107" spans="1:2">
      <c r="A107" s="332" t="s">
        <v>1481</v>
      </c>
      <c r="B107" s="341">
        <v>10500</v>
      </c>
    </row>
    <row r="108" spans="1:2">
      <c r="A108" s="332" t="s">
        <v>183</v>
      </c>
      <c r="B108" s="341">
        <v>12873</v>
      </c>
    </row>
  </sheetData>
  <sortState ref="A90:B108">
    <sortCondition ref="B90:B10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46"/>
  <sheetViews>
    <sheetView showGridLines="0" topLeftCell="D2" workbookViewId="0">
      <selection activeCell="O19" sqref="O19"/>
    </sheetView>
  </sheetViews>
  <sheetFormatPr defaultRowHeight="15"/>
  <cols>
    <col min="2" max="2" width="16.28515625" customWidth="1"/>
    <col min="4" max="4" width="35.28515625" bestFit="1" customWidth="1"/>
    <col min="5" max="5" width="14.28515625" bestFit="1" customWidth="1"/>
    <col min="6" max="6" width="13.28515625" bestFit="1" customWidth="1"/>
    <col min="7" max="7" width="13.28515625" customWidth="1"/>
    <col min="8" max="8" width="15.5703125" bestFit="1" customWidth="1"/>
    <col min="9" max="9" width="13.28515625" bestFit="1" customWidth="1"/>
    <col min="10" max="10" width="15.28515625" customWidth="1"/>
    <col min="15" max="15" width="13.28515625" bestFit="1" customWidth="1"/>
  </cols>
  <sheetData>
    <row r="1" spans="4:15" ht="37.5" customHeight="1">
      <c r="D1" s="7" t="s">
        <v>29</v>
      </c>
      <c r="E1" s="7"/>
      <c r="F1" s="7"/>
      <c r="G1" s="7"/>
      <c r="J1" s="10" t="s">
        <v>36</v>
      </c>
      <c r="K1" s="12" t="s">
        <v>37</v>
      </c>
    </row>
    <row r="2" spans="4:15" ht="23.25">
      <c r="D2" s="414" t="s">
        <v>32</v>
      </c>
      <c r="E2" s="414"/>
      <c r="F2" s="414"/>
      <c r="G2" s="414"/>
      <c r="H2" s="414"/>
      <c r="I2" s="414"/>
      <c r="J2" s="414"/>
      <c r="K2" s="8" t="s">
        <v>38</v>
      </c>
    </row>
    <row r="3" spans="4:15">
      <c r="H3" s="2" t="s">
        <v>0</v>
      </c>
      <c r="I3" s="3">
        <v>39358</v>
      </c>
      <c r="K3" s="8" t="s">
        <v>39</v>
      </c>
    </row>
    <row r="4" spans="4:15">
      <c r="H4" s="2" t="s">
        <v>1</v>
      </c>
      <c r="I4" s="4">
        <v>0.06</v>
      </c>
      <c r="K4" s="8" t="s">
        <v>40</v>
      </c>
    </row>
    <row r="5" spans="4:15" ht="15.75" thickBot="1">
      <c r="K5" s="8" t="s">
        <v>41</v>
      </c>
      <c r="L5" s="8"/>
      <c r="M5" s="8"/>
    </row>
    <row r="6" spans="4:15" ht="16.5" thickTop="1" thickBot="1">
      <c r="D6" s="9" t="s">
        <v>2</v>
      </c>
      <c r="E6" s="9" t="s">
        <v>33</v>
      </c>
      <c r="F6" s="9" t="s">
        <v>34</v>
      </c>
      <c r="G6" s="9" t="s">
        <v>35</v>
      </c>
      <c r="H6" s="9" t="s">
        <v>3</v>
      </c>
      <c r="I6" s="9" t="s">
        <v>4</v>
      </c>
      <c r="J6" s="9" t="s">
        <v>5</v>
      </c>
      <c r="K6" s="8" t="s">
        <v>30</v>
      </c>
      <c r="L6" s="8"/>
      <c r="M6" s="8"/>
    </row>
    <row r="7" spans="4:15" ht="15.75" thickTop="1">
      <c r="D7" s="6" t="s">
        <v>6</v>
      </c>
      <c r="E7" s="399">
        <v>45789</v>
      </c>
      <c r="F7" s="399">
        <f>E7*10%</f>
        <v>4578.9000000000005</v>
      </c>
      <c r="G7" s="399">
        <f>E7*45%</f>
        <v>20605.05</v>
      </c>
      <c r="H7" s="399">
        <f>SUM(E7:G7)</f>
        <v>70972.95</v>
      </c>
      <c r="I7" s="399">
        <f>H7*6%</f>
        <v>4258.3769999999995</v>
      </c>
      <c r="J7" s="399">
        <f>H7-I7</f>
        <v>66714.573000000004</v>
      </c>
      <c r="K7" s="8" t="s">
        <v>50</v>
      </c>
      <c r="L7" s="8"/>
      <c r="M7" s="8"/>
    </row>
    <row r="8" spans="4:15">
      <c r="D8" s="6" t="s">
        <v>7</v>
      </c>
      <c r="E8" s="399">
        <v>41245</v>
      </c>
      <c r="F8" s="399">
        <f t="shared" ref="F8:F29" si="0">E8*10%</f>
        <v>4124.5</v>
      </c>
      <c r="G8" s="399">
        <f t="shared" ref="G8:G29" si="1">E8*45%</f>
        <v>18560.25</v>
      </c>
      <c r="H8" s="399">
        <f t="shared" ref="H8:H29" si="2">SUM(E8:G8)</f>
        <v>63929.75</v>
      </c>
      <c r="I8" s="399">
        <f t="shared" ref="I8:I29" si="3">H8*6%</f>
        <v>3835.7849999999999</v>
      </c>
      <c r="J8" s="399">
        <f t="shared" ref="J8:J29" si="4">H8-I8</f>
        <v>60093.964999999997</v>
      </c>
    </row>
    <row r="9" spans="4:15">
      <c r="D9" s="6" t="s">
        <v>8</v>
      </c>
      <c r="E9" s="399">
        <v>39876</v>
      </c>
      <c r="F9" s="399">
        <f t="shared" si="0"/>
        <v>3987.6000000000004</v>
      </c>
      <c r="G9" s="399">
        <f t="shared" si="1"/>
        <v>17944.2</v>
      </c>
      <c r="H9" s="399">
        <f t="shared" si="2"/>
        <v>61807.8</v>
      </c>
      <c r="I9" s="399">
        <f t="shared" si="3"/>
        <v>3708.4679999999998</v>
      </c>
      <c r="J9" s="399">
        <f t="shared" si="4"/>
        <v>58099.332000000002</v>
      </c>
    </row>
    <row r="10" spans="4:15">
      <c r="D10" s="5" t="s">
        <v>9</v>
      </c>
      <c r="E10" s="399">
        <v>55500</v>
      </c>
      <c r="F10" s="399">
        <f t="shared" si="0"/>
        <v>5550</v>
      </c>
      <c r="G10" s="399">
        <f t="shared" si="1"/>
        <v>24975</v>
      </c>
      <c r="H10" s="399">
        <f t="shared" si="2"/>
        <v>86025</v>
      </c>
      <c r="I10" s="399">
        <f t="shared" si="3"/>
        <v>5161.5</v>
      </c>
      <c r="J10" s="399">
        <f t="shared" si="4"/>
        <v>80863.5</v>
      </c>
      <c r="K10" s="10" t="s">
        <v>42</v>
      </c>
    </row>
    <row r="11" spans="4:15">
      <c r="D11" s="5" t="s">
        <v>10</v>
      </c>
      <c r="E11" s="399">
        <v>39000</v>
      </c>
      <c r="F11" s="399">
        <f t="shared" si="0"/>
        <v>3900</v>
      </c>
      <c r="G11" s="399">
        <f t="shared" si="1"/>
        <v>17550</v>
      </c>
      <c r="H11" s="399">
        <f t="shared" si="2"/>
        <v>60450</v>
      </c>
      <c r="I11" s="399">
        <f t="shared" si="3"/>
        <v>3627</v>
      </c>
      <c r="J11" s="399">
        <f t="shared" si="4"/>
        <v>56823</v>
      </c>
      <c r="K11" s="8" t="s">
        <v>31</v>
      </c>
      <c r="L11" s="8"/>
      <c r="M11" s="8"/>
    </row>
    <row r="12" spans="4:15">
      <c r="D12" s="5" t="s">
        <v>11</v>
      </c>
      <c r="E12" s="399">
        <v>29850</v>
      </c>
      <c r="F12" s="399">
        <f t="shared" si="0"/>
        <v>2985</v>
      </c>
      <c r="G12" s="399">
        <f t="shared" si="1"/>
        <v>13432.5</v>
      </c>
      <c r="H12" s="399">
        <f t="shared" si="2"/>
        <v>46267.5</v>
      </c>
      <c r="I12" s="399">
        <f t="shared" si="3"/>
        <v>2776.0499999999997</v>
      </c>
      <c r="J12" s="399">
        <f t="shared" si="4"/>
        <v>43491.45</v>
      </c>
    </row>
    <row r="13" spans="4:15">
      <c r="D13" s="5" t="s">
        <v>12</v>
      </c>
      <c r="E13" s="399">
        <v>120000</v>
      </c>
      <c r="F13" s="399">
        <f t="shared" si="0"/>
        <v>12000</v>
      </c>
      <c r="G13" s="399">
        <f t="shared" si="1"/>
        <v>54000</v>
      </c>
      <c r="H13" s="399">
        <f t="shared" si="2"/>
        <v>186000</v>
      </c>
      <c r="I13" s="399">
        <f t="shared" si="3"/>
        <v>11160</v>
      </c>
      <c r="J13" s="399">
        <f t="shared" si="4"/>
        <v>174840</v>
      </c>
      <c r="K13" s="10" t="s">
        <v>44</v>
      </c>
    </row>
    <row r="14" spans="4:15">
      <c r="D14" s="5" t="s">
        <v>13</v>
      </c>
      <c r="E14" s="399">
        <v>89687</v>
      </c>
      <c r="F14" s="399">
        <f t="shared" si="0"/>
        <v>8968.7000000000007</v>
      </c>
      <c r="G14" s="399">
        <f t="shared" si="1"/>
        <v>40359.15</v>
      </c>
      <c r="H14" s="399">
        <f t="shared" si="2"/>
        <v>139014.85</v>
      </c>
      <c r="I14" s="399">
        <f t="shared" si="3"/>
        <v>8340.8909999999996</v>
      </c>
      <c r="J14" s="399">
        <f t="shared" si="4"/>
        <v>130673.959</v>
      </c>
      <c r="K14" s="12" t="s">
        <v>45</v>
      </c>
    </row>
    <row r="15" spans="4:15">
      <c r="D15" s="5" t="s">
        <v>14</v>
      </c>
      <c r="E15" s="399">
        <v>95000</v>
      </c>
      <c r="F15" s="399">
        <f t="shared" si="0"/>
        <v>9500</v>
      </c>
      <c r="G15" s="399">
        <f t="shared" si="1"/>
        <v>42750</v>
      </c>
      <c r="H15" s="399">
        <f t="shared" si="2"/>
        <v>147250</v>
      </c>
      <c r="I15" s="399">
        <f t="shared" si="3"/>
        <v>8835</v>
      </c>
      <c r="J15" s="399">
        <f t="shared" si="4"/>
        <v>138415</v>
      </c>
      <c r="K15" s="8" t="s">
        <v>46</v>
      </c>
      <c r="N15" s="13"/>
    </row>
    <row r="16" spans="4:15">
      <c r="D16" s="5" t="s">
        <v>15</v>
      </c>
      <c r="E16" s="399">
        <v>27690</v>
      </c>
      <c r="F16" s="399">
        <f t="shared" si="0"/>
        <v>2769</v>
      </c>
      <c r="G16" s="399">
        <f t="shared" si="1"/>
        <v>12460.5</v>
      </c>
      <c r="H16" s="399">
        <f t="shared" si="2"/>
        <v>42919.5</v>
      </c>
      <c r="I16" s="399">
        <f t="shared" si="3"/>
        <v>2575.17</v>
      </c>
      <c r="J16" s="399">
        <f t="shared" si="4"/>
        <v>40344.33</v>
      </c>
      <c r="K16" s="8" t="s">
        <v>47</v>
      </c>
      <c r="N16" s="13"/>
      <c r="O16" s="401">
        <f>MAX(E7:E29)</f>
        <v>149000</v>
      </c>
    </row>
    <row r="17" spans="4:15">
      <c r="D17" s="5" t="s">
        <v>16</v>
      </c>
      <c r="E17" s="399">
        <v>42000</v>
      </c>
      <c r="F17" s="399">
        <f t="shared" si="0"/>
        <v>4200</v>
      </c>
      <c r="G17" s="399">
        <f t="shared" si="1"/>
        <v>18900</v>
      </c>
      <c r="H17" s="399">
        <f t="shared" si="2"/>
        <v>65100</v>
      </c>
      <c r="I17" s="399">
        <f t="shared" si="3"/>
        <v>3906</v>
      </c>
      <c r="J17" s="399">
        <f t="shared" si="4"/>
        <v>61194</v>
      </c>
      <c r="K17" s="8" t="s">
        <v>48</v>
      </c>
      <c r="N17" s="13"/>
      <c r="O17" s="401">
        <f>MIN(E7:E29)</f>
        <v>24000</v>
      </c>
    </row>
    <row r="18" spans="4:15">
      <c r="D18" s="5" t="s">
        <v>17</v>
      </c>
      <c r="E18" s="399">
        <v>24000</v>
      </c>
      <c r="F18" s="399">
        <f t="shared" si="0"/>
        <v>2400</v>
      </c>
      <c r="G18" s="399">
        <f t="shared" si="1"/>
        <v>10800</v>
      </c>
      <c r="H18" s="399">
        <f t="shared" si="2"/>
        <v>37200</v>
      </c>
      <c r="I18" s="399">
        <f t="shared" si="3"/>
        <v>2232</v>
      </c>
      <c r="J18" s="399">
        <f t="shared" si="4"/>
        <v>34968</v>
      </c>
      <c r="K18" s="11" t="s">
        <v>49</v>
      </c>
      <c r="N18" s="13"/>
      <c r="O18">
        <f>COUNTA(D7:D29)</f>
        <v>23</v>
      </c>
    </row>
    <row r="19" spans="4:15">
      <c r="D19" s="5" t="s">
        <v>18</v>
      </c>
      <c r="E19" s="399">
        <v>39500</v>
      </c>
      <c r="F19" s="399">
        <f t="shared" si="0"/>
        <v>3950</v>
      </c>
      <c r="G19" s="399">
        <f t="shared" si="1"/>
        <v>17775</v>
      </c>
      <c r="H19" s="399">
        <f t="shared" si="2"/>
        <v>61225</v>
      </c>
      <c r="I19" s="399">
        <f t="shared" si="3"/>
        <v>3673.5</v>
      </c>
      <c r="J19" s="399">
        <f t="shared" si="4"/>
        <v>57551.5</v>
      </c>
    </row>
    <row r="20" spans="4:15">
      <c r="D20" s="5" t="s">
        <v>19</v>
      </c>
      <c r="E20" s="399">
        <v>48000</v>
      </c>
      <c r="F20" s="399">
        <f t="shared" si="0"/>
        <v>4800</v>
      </c>
      <c r="G20" s="399">
        <f t="shared" si="1"/>
        <v>21600</v>
      </c>
      <c r="H20" s="399">
        <f t="shared" si="2"/>
        <v>74400</v>
      </c>
      <c r="I20" s="399">
        <f t="shared" si="3"/>
        <v>4464</v>
      </c>
      <c r="J20" s="399">
        <f t="shared" si="4"/>
        <v>69936</v>
      </c>
    </row>
    <row r="21" spans="4:15">
      <c r="D21" s="5" t="s">
        <v>20</v>
      </c>
      <c r="E21" s="399">
        <v>78230</v>
      </c>
      <c r="F21" s="399">
        <f t="shared" si="0"/>
        <v>7823</v>
      </c>
      <c r="G21" s="399">
        <f t="shared" si="1"/>
        <v>35203.5</v>
      </c>
      <c r="H21" s="399">
        <f t="shared" si="2"/>
        <v>121256.5</v>
      </c>
      <c r="I21" s="399">
        <f t="shared" si="3"/>
        <v>7275.3899999999994</v>
      </c>
      <c r="J21" s="399">
        <f t="shared" si="4"/>
        <v>113981.11</v>
      </c>
    </row>
    <row r="22" spans="4:15">
      <c r="D22" s="5" t="s">
        <v>21</v>
      </c>
      <c r="E22" s="399">
        <v>29500</v>
      </c>
      <c r="F22" s="399">
        <f t="shared" si="0"/>
        <v>2950</v>
      </c>
      <c r="G22" s="399">
        <f t="shared" si="1"/>
        <v>13275</v>
      </c>
      <c r="H22" s="399">
        <f t="shared" si="2"/>
        <v>45725</v>
      </c>
      <c r="I22" s="399">
        <f t="shared" si="3"/>
        <v>2743.5</v>
      </c>
      <c r="J22" s="399">
        <f t="shared" si="4"/>
        <v>42981.5</v>
      </c>
    </row>
    <row r="23" spans="4:15">
      <c r="D23" s="5" t="s">
        <v>22</v>
      </c>
      <c r="E23" s="399">
        <v>43000</v>
      </c>
      <c r="F23" s="399">
        <f t="shared" si="0"/>
        <v>4300</v>
      </c>
      <c r="G23" s="399">
        <f t="shared" si="1"/>
        <v>19350</v>
      </c>
      <c r="H23" s="399">
        <f t="shared" si="2"/>
        <v>66650</v>
      </c>
      <c r="I23" s="399">
        <f t="shared" si="3"/>
        <v>3999</v>
      </c>
      <c r="J23" s="399">
        <f t="shared" si="4"/>
        <v>62651</v>
      </c>
    </row>
    <row r="24" spans="4:15">
      <c r="D24" s="5" t="s">
        <v>23</v>
      </c>
      <c r="E24" s="399">
        <v>89873</v>
      </c>
      <c r="F24" s="399">
        <f t="shared" si="0"/>
        <v>8987.3000000000011</v>
      </c>
      <c r="G24" s="399">
        <f t="shared" si="1"/>
        <v>40442.85</v>
      </c>
      <c r="H24" s="399">
        <f t="shared" si="2"/>
        <v>139303.15</v>
      </c>
      <c r="I24" s="399">
        <f t="shared" si="3"/>
        <v>8358.1889999999985</v>
      </c>
      <c r="J24" s="399">
        <f t="shared" si="4"/>
        <v>130944.961</v>
      </c>
    </row>
    <row r="25" spans="4:15">
      <c r="D25" s="5" t="s">
        <v>24</v>
      </c>
      <c r="E25" s="399">
        <v>149000</v>
      </c>
      <c r="F25" s="399">
        <f t="shared" si="0"/>
        <v>14900</v>
      </c>
      <c r="G25" s="399">
        <f t="shared" si="1"/>
        <v>67050</v>
      </c>
      <c r="H25" s="399">
        <f t="shared" si="2"/>
        <v>230950</v>
      </c>
      <c r="I25" s="399">
        <f t="shared" si="3"/>
        <v>13857</v>
      </c>
      <c r="J25" s="399">
        <f t="shared" si="4"/>
        <v>217093</v>
      </c>
    </row>
    <row r="26" spans="4:15">
      <c r="D26" s="5" t="s">
        <v>25</v>
      </c>
      <c r="E26" s="399">
        <v>44123</v>
      </c>
      <c r="F26" s="399">
        <f t="shared" si="0"/>
        <v>4412.3</v>
      </c>
      <c r="G26" s="399">
        <f t="shared" si="1"/>
        <v>19855.350000000002</v>
      </c>
      <c r="H26" s="399">
        <f t="shared" si="2"/>
        <v>68390.650000000009</v>
      </c>
      <c r="I26" s="399">
        <f t="shared" si="3"/>
        <v>4103.4390000000003</v>
      </c>
      <c r="J26" s="399">
        <f t="shared" si="4"/>
        <v>64287.21100000001</v>
      </c>
    </row>
    <row r="27" spans="4:15">
      <c r="D27" s="5" t="s">
        <v>26</v>
      </c>
      <c r="E27" s="399">
        <v>32900</v>
      </c>
      <c r="F27" s="399">
        <f t="shared" si="0"/>
        <v>3290</v>
      </c>
      <c r="G27" s="399">
        <f t="shared" si="1"/>
        <v>14805</v>
      </c>
      <c r="H27" s="399">
        <f t="shared" si="2"/>
        <v>50995</v>
      </c>
      <c r="I27" s="399">
        <f t="shared" si="3"/>
        <v>3059.7</v>
      </c>
      <c r="J27" s="399">
        <f t="shared" si="4"/>
        <v>47935.3</v>
      </c>
    </row>
    <row r="28" spans="4:15">
      <c r="D28" s="5" t="s">
        <v>27</v>
      </c>
      <c r="E28" s="399">
        <v>60000</v>
      </c>
      <c r="F28" s="399">
        <f t="shared" si="0"/>
        <v>6000</v>
      </c>
      <c r="G28" s="399">
        <f t="shared" si="1"/>
        <v>27000</v>
      </c>
      <c r="H28" s="399">
        <f t="shared" si="2"/>
        <v>93000</v>
      </c>
      <c r="I28" s="399">
        <f t="shared" si="3"/>
        <v>5580</v>
      </c>
      <c r="J28" s="399">
        <f t="shared" si="4"/>
        <v>87420</v>
      </c>
    </row>
    <row r="29" spans="4:15" ht="15.75" thickBot="1">
      <c r="D29" s="5" t="s">
        <v>28</v>
      </c>
      <c r="E29" s="399">
        <v>65000</v>
      </c>
      <c r="F29" s="399">
        <f t="shared" si="0"/>
        <v>6500</v>
      </c>
      <c r="G29" s="399">
        <f t="shared" si="1"/>
        <v>29250</v>
      </c>
      <c r="H29" s="399">
        <f t="shared" si="2"/>
        <v>100750</v>
      </c>
      <c r="I29" s="399">
        <f t="shared" si="3"/>
        <v>6045</v>
      </c>
      <c r="J29" s="399">
        <f t="shared" si="4"/>
        <v>94705</v>
      </c>
    </row>
    <row r="30" spans="4:15" ht="16.5" thickTop="1" thickBot="1">
      <c r="D30" s="9" t="s">
        <v>43</v>
      </c>
      <c r="E30" s="400">
        <f t="shared" ref="E30:J30" si="5">SUM(E7:E29)</f>
        <v>1328763</v>
      </c>
      <c r="F30" s="400">
        <f t="shared" si="5"/>
        <v>132876.29999999999</v>
      </c>
      <c r="G30" s="400">
        <f t="shared" si="5"/>
        <v>597943.35</v>
      </c>
      <c r="H30" s="400">
        <f t="shared" si="5"/>
        <v>2059582.65</v>
      </c>
      <c r="I30" s="400">
        <f t="shared" si="5"/>
        <v>123574.95899999999</v>
      </c>
      <c r="J30" s="400">
        <f t="shared" si="5"/>
        <v>1936007.6910000003</v>
      </c>
    </row>
    <row r="31" spans="4:15" ht="15.75" thickTop="1"/>
    <row r="32" spans="4:15">
      <c r="E32" s="8"/>
      <c r="F32" s="8"/>
      <c r="G32" s="8"/>
      <c r="H32" s="8"/>
    </row>
    <row r="33" spans="1:8">
      <c r="A33" s="8">
        <v>1</v>
      </c>
      <c r="E33" s="8"/>
      <c r="F33" s="8"/>
      <c r="G33" s="8"/>
      <c r="H33" s="8"/>
    </row>
    <row r="34" spans="1:8">
      <c r="A34" s="8">
        <v>2</v>
      </c>
      <c r="E34" s="8"/>
      <c r="F34" s="8"/>
      <c r="G34" s="8"/>
      <c r="H34" s="8"/>
    </row>
    <row r="35" spans="1:8">
      <c r="A35" s="8">
        <v>3</v>
      </c>
    </row>
    <row r="36" spans="1:8">
      <c r="A36" s="8">
        <v>4</v>
      </c>
    </row>
    <row r="37" spans="1:8">
      <c r="A37" s="8">
        <v>5</v>
      </c>
    </row>
    <row r="38" spans="1:8">
      <c r="A38" s="8">
        <v>6</v>
      </c>
    </row>
    <row r="39" spans="1:8">
      <c r="A39" s="8"/>
      <c r="B39" s="8"/>
      <c r="C39" s="8"/>
      <c r="D39" s="8"/>
    </row>
    <row r="40" spans="1:8">
      <c r="A40" s="8"/>
    </row>
    <row r="42" spans="1:8">
      <c r="A42" s="11">
        <v>1</v>
      </c>
    </row>
    <row r="46" spans="1:8">
      <c r="A46" s="8"/>
    </row>
  </sheetData>
  <mergeCells count="1">
    <mergeCell ref="D2:J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I18"/>
  <sheetViews>
    <sheetView workbookViewId="0">
      <selection sqref="A1:E5"/>
    </sheetView>
  </sheetViews>
  <sheetFormatPr defaultColWidth="9.28515625" defaultRowHeight="12.75"/>
  <cols>
    <col min="1" max="1" width="13.7109375" style="97" bestFit="1" customWidth="1"/>
    <col min="2" max="16384" width="9.28515625" style="97"/>
  </cols>
  <sheetData>
    <row r="1" spans="1:9">
      <c r="A1" s="94" t="s">
        <v>464</v>
      </c>
      <c r="B1" s="95" t="s">
        <v>465</v>
      </c>
      <c r="C1" s="95" t="s">
        <v>306</v>
      </c>
      <c r="D1" s="95" t="s">
        <v>466</v>
      </c>
      <c r="E1" s="96" t="s">
        <v>467</v>
      </c>
      <c r="H1" s="97" t="s">
        <v>468</v>
      </c>
    </row>
    <row r="2" spans="1:9">
      <c r="A2" s="98" t="s">
        <v>3</v>
      </c>
      <c r="B2" s="99">
        <v>2540</v>
      </c>
      <c r="C2" s="99">
        <v>3258</v>
      </c>
      <c r="D2" s="99">
        <v>3854</v>
      </c>
      <c r="E2" s="100">
        <v>3285</v>
      </c>
      <c r="H2" s="97" t="s">
        <v>469</v>
      </c>
      <c r="I2" s="97" t="s">
        <v>470</v>
      </c>
    </row>
    <row r="3" spans="1:9">
      <c r="A3" s="98" t="s">
        <v>471</v>
      </c>
      <c r="B3" s="99">
        <v>381</v>
      </c>
      <c r="C3" s="99">
        <v>488</v>
      </c>
      <c r="D3" s="99">
        <v>578</v>
      </c>
      <c r="E3" s="100">
        <v>493</v>
      </c>
      <c r="H3" s="97" t="s">
        <v>472</v>
      </c>
      <c r="I3" s="97" t="s">
        <v>473</v>
      </c>
    </row>
    <row r="4" spans="1:9">
      <c r="A4" s="98" t="s">
        <v>474</v>
      </c>
      <c r="B4" s="99">
        <v>127</v>
      </c>
      <c r="C4" s="99">
        <v>183</v>
      </c>
      <c r="D4" s="99">
        <v>193</v>
      </c>
      <c r="E4" s="100">
        <v>164</v>
      </c>
      <c r="H4" s="97" t="s">
        <v>475</v>
      </c>
      <c r="I4" s="97" t="s">
        <v>476</v>
      </c>
    </row>
    <row r="5" spans="1:9">
      <c r="A5" s="101" t="s">
        <v>477</v>
      </c>
      <c r="B5" s="102">
        <v>78</v>
      </c>
      <c r="C5" s="102">
        <v>98</v>
      </c>
      <c r="D5" s="102">
        <v>116</v>
      </c>
      <c r="E5" s="103">
        <v>99</v>
      </c>
      <c r="H5" s="97" t="s">
        <v>478</v>
      </c>
      <c r="I5" s="97" t="s">
        <v>479</v>
      </c>
    </row>
    <row r="6" spans="1:9">
      <c r="H6" s="97" t="s">
        <v>480</v>
      </c>
      <c r="I6" s="97" t="s">
        <v>481</v>
      </c>
    </row>
    <row r="7" spans="1:9">
      <c r="A7" s="94" t="s">
        <v>482</v>
      </c>
      <c r="B7" s="95" t="s">
        <v>466</v>
      </c>
      <c r="C7" s="95" t="s">
        <v>306</v>
      </c>
      <c r="D7" s="95" t="s">
        <v>483</v>
      </c>
      <c r="E7" s="95" t="s">
        <v>465</v>
      </c>
      <c r="F7" s="96" t="s">
        <v>174</v>
      </c>
      <c r="H7" s="97" t="s">
        <v>484</v>
      </c>
      <c r="I7" s="97" t="s">
        <v>485</v>
      </c>
    </row>
    <row r="8" spans="1:9">
      <c r="A8" s="98" t="s">
        <v>3</v>
      </c>
      <c r="B8" s="99">
        <v>3758</v>
      </c>
      <c r="C8" s="99">
        <v>3125</v>
      </c>
      <c r="D8" s="99">
        <v>3528</v>
      </c>
      <c r="E8" s="99">
        <v>2758</v>
      </c>
      <c r="F8" s="100">
        <v>1552</v>
      </c>
      <c r="H8" s="97" t="s">
        <v>486</v>
      </c>
      <c r="I8" s="97" t="s">
        <v>487</v>
      </c>
    </row>
    <row r="9" spans="1:9">
      <c r="A9" s="98" t="s">
        <v>471</v>
      </c>
      <c r="B9" s="99">
        <v>564</v>
      </c>
      <c r="C9" s="99">
        <v>469</v>
      </c>
      <c r="D9" s="99">
        <v>529</v>
      </c>
      <c r="E9" s="99">
        <v>414</v>
      </c>
      <c r="F9" s="100">
        <v>233</v>
      </c>
      <c r="H9" s="97" t="s">
        <v>488</v>
      </c>
      <c r="I9" s="97" t="s">
        <v>489</v>
      </c>
    </row>
    <row r="10" spans="1:9">
      <c r="A10" s="98" t="s">
        <v>474</v>
      </c>
      <c r="B10" s="99">
        <v>188</v>
      </c>
      <c r="C10" s="99">
        <v>158</v>
      </c>
      <c r="D10" s="99">
        <v>176</v>
      </c>
      <c r="E10" s="99">
        <v>138</v>
      </c>
      <c r="F10" s="100">
        <v>78</v>
      </c>
      <c r="H10" s="97" t="s">
        <v>490</v>
      </c>
      <c r="I10" s="97" t="s">
        <v>491</v>
      </c>
    </row>
    <row r="11" spans="1:9">
      <c r="A11" s="98" t="s">
        <v>492</v>
      </c>
      <c r="B11" s="99">
        <v>100</v>
      </c>
      <c r="C11" s="99">
        <v>50</v>
      </c>
      <c r="D11" s="99">
        <v>25</v>
      </c>
      <c r="E11" s="99">
        <v>35</v>
      </c>
      <c r="F11" s="100">
        <v>25</v>
      </c>
      <c r="H11" s="97" t="s">
        <v>493</v>
      </c>
      <c r="I11" s="97" t="s">
        <v>494</v>
      </c>
    </row>
    <row r="12" spans="1:9">
      <c r="A12" s="101" t="s">
        <v>477</v>
      </c>
      <c r="B12" s="102">
        <v>113</v>
      </c>
      <c r="C12" s="102">
        <v>94</v>
      </c>
      <c r="D12" s="102">
        <v>106</v>
      </c>
      <c r="E12" s="102">
        <v>83</v>
      </c>
      <c r="F12" s="103">
        <v>47</v>
      </c>
      <c r="H12" s="97" t="s">
        <v>495</v>
      </c>
      <c r="I12" s="97" t="s">
        <v>496</v>
      </c>
    </row>
    <row r="14" spans="1:9">
      <c r="A14" s="94" t="s">
        <v>497</v>
      </c>
      <c r="B14" s="95" t="s">
        <v>483</v>
      </c>
      <c r="C14" s="95" t="s">
        <v>498</v>
      </c>
      <c r="D14" s="95" t="s">
        <v>465</v>
      </c>
      <c r="E14" s="96" t="s">
        <v>306</v>
      </c>
    </row>
    <row r="15" spans="1:9">
      <c r="A15" s="98" t="s">
        <v>3</v>
      </c>
      <c r="B15" s="99">
        <v>3541</v>
      </c>
      <c r="C15" s="99">
        <v>2965</v>
      </c>
      <c r="D15" s="99">
        <v>2999</v>
      </c>
      <c r="E15" s="100">
        <v>3125</v>
      </c>
    </row>
    <row r="16" spans="1:9">
      <c r="A16" s="98" t="s">
        <v>471</v>
      </c>
      <c r="B16" s="99">
        <v>652</v>
      </c>
      <c r="C16" s="99">
        <v>495</v>
      </c>
      <c r="D16" s="99">
        <v>425</v>
      </c>
      <c r="E16" s="100">
        <v>499</v>
      </c>
    </row>
    <row r="17" spans="1:5">
      <c r="A17" s="98" t="s">
        <v>474</v>
      </c>
      <c r="B17" s="99">
        <v>181</v>
      </c>
      <c r="C17" s="99">
        <v>148</v>
      </c>
      <c r="D17" s="99">
        <v>150</v>
      </c>
      <c r="E17" s="100">
        <v>142</v>
      </c>
    </row>
    <row r="18" spans="1:5">
      <c r="A18" s="101" t="s">
        <v>477</v>
      </c>
      <c r="B18" s="102">
        <v>126</v>
      </c>
      <c r="C18" s="102">
        <v>93</v>
      </c>
      <c r="D18" s="102">
        <v>90</v>
      </c>
      <c r="E18" s="103">
        <v>92</v>
      </c>
    </row>
  </sheetData>
  <dataConsolidate>
    <dataRefs count="3">
      <dataRef ref="A1:B22" sheet="Consolidate" r:id="rId1"/>
      <dataRef ref="D1:F22" sheet="Consolidate" r:id="rId2"/>
      <dataRef ref="H1:L22" sheet="Consolidate" r:id="rId3"/>
    </dataRefs>
  </dataConsolidate>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3"/>
  <sheetViews>
    <sheetView workbookViewId="0">
      <selection activeCell="B3" sqref="B3"/>
    </sheetView>
  </sheetViews>
  <sheetFormatPr defaultRowHeight="15"/>
  <cols>
    <col min="1" max="1" width="13.140625" customWidth="1"/>
    <col min="2" max="9" width="16.28515625" customWidth="1"/>
    <col min="10" max="11" width="11.28515625" customWidth="1"/>
    <col min="12" max="386" width="9.85546875" customWidth="1"/>
    <col min="387" max="736" width="8.28515625" customWidth="1"/>
    <col min="737" max="769" width="7.28515625" customWidth="1"/>
    <col min="770" max="770" width="11.28515625" bestFit="1" customWidth="1"/>
  </cols>
  <sheetData>
    <row r="2" spans="1:1">
      <c r="A2" t="s">
        <v>986</v>
      </c>
    </row>
    <row r="3" spans="1:1">
      <c r="A3" s="410" t="s">
        <v>1785</v>
      </c>
    </row>
    <row r="4" spans="1:1">
      <c r="A4" s="33" t="s">
        <v>424</v>
      </c>
    </row>
    <row r="5" spans="1:1">
      <c r="A5" s="33" t="s">
        <v>431</v>
      </c>
    </row>
    <row r="6" spans="1:1">
      <c r="A6" s="33" t="s">
        <v>430</v>
      </c>
    </row>
    <row r="7" spans="1:1">
      <c r="A7" s="33" t="s">
        <v>429</v>
      </c>
    </row>
    <row r="8" spans="1:1">
      <c r="A8" s="33" t="s">
        <v>432</v>
      </c>
    </row>
    <row r="9" spans="1:1">
      <c r="A9" s="33" t="s">
        <v>433</v>
      </c>
    </row>
    <row r="10" spans="1:1">
      <c r="A10" s="33" t="s">
        <v>428</v>
      </c>
    </row>
    <row r="11" spans="1:1">
      <c r="A11" s="33" t="s">
        <v>427</v>
      </c>
    </row>
    <row r="12" spans="1:1">
      <c r="A12" s="33" t="s">
        <v>425</v>
      </c>
    </row>
    <row r="13" spans="1:1">
      <c r="A13" s="33" t="s">
        <v>1786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H800"/>
  <sheetViews>
    <sheetView workbookViewId="0">
      <selection activeCell="M3" sqref="M3"/>
    </sheetView>
  </sheetViews>
  <sheetFormatPr defaultRowHeight="15"/>
  <cols>
    <col min="8" max="8" width="13.28515625" customWidth="1"/>
    <col min="9" max="9" width="20.5703125" customWidth="1"/>
    <col min="10" max="10" width="21.42578125" bestFit="1" customWidth="1"/>
  </cols>
  <sheetData>
    <row r="1" spans="1:8" ht="21">
      <c r="A1" s="79" t="s">
        <v>418</v>
      </c>
      <c r="B1" s="79" t="s">
        <v>419</v>
      </c>
      <c r="C1" s="79" t="s">
        <v>420</v>
      </c>
      <c r="D1" s="80" t="s">
        <v>421</v>
      </c>
      <c r="E1" s="79" t="s">
        <v>422</v>
      </c>
      <c r="H1" s="148" t="s">
        <v>946</v>
      </c>
    </row>
    <row r="2" spans="1:8">
      <c r="A2" s="82" t="s">
        <v>423</v>
      </c>
      <c r="B2" s="82" t="s">
        <v>424</v>
      </c>
      <c r="C2" s="83">
        <v>37818</v>
      </c>
      <c r="D2" s="82">
        <v>10248</v>
      </c>
      <c r="E2" s="84">
        <v>440</v>
      </c>
    </row>
    <row r="3" spans="1:8">
      <c r="A3" s="82" t="s">
        <v>423</v>
      </c>
      <c r="B3" s="82" t="s">
        <v>425</v>
      </c>
      <c r="C3" s="83">
        <v>37812</v>
      </c>
      <c r="D3" s="82">
        <v>10249</v>
      </c>
      <c r="E3" s="84">
        <v>1863.4</v>
      </c>
      <c r="H3" t="s">
        <v>986</v>
      </c>
    </row>
    <row r="4" spans="1:8">
      <c r="A4" s="82" t="s">
        <v>426</v>
      </c>
      <c r="B4" s="82" t="s">
        <v>427</v>
      </c>
      <c r="C4" s="83">
        <v>37814</v>
      </c>
      <c r="D4" s="82">
        <v>10250</v>
      </c>
      <c r="E4" s="84">
        <v>1552.6</v>
      </c>
      <c r="H4" t="s">
        <v>987</v>
      </c>
    </row>
    <row r="5" spans="1:8">
      <c r="A5" s="82" t="s">
        <v>426</v>
      </c>
      <c r="B5" s="82" t="s">
        <v>428</v>
      </c>
      <c r="C5" s="83">
        <v>37817</v>
      </c>
      <c r="D5" s="82">
        <v>10251</v>
      </c>
      <c r="E5" s="84">
        <v>654.05999999999995</v>
      </c>
      <c r="H5" t="s">
        <v>988</v>
      </c>
    </row>
    <row r="6" spans="1:8">
      <c r="A6" s="82" t="s">
        <v>426</v>
      </c>
      <c r="B6" s="82" t="s">
        <v>427</v>
      </c>
      <c r="C6" s="83">
        <v>37813</v>
      </c>
      <c r="D6" s="82">
        <v>10252</v>
      </c>
      <c r="E6" s="84">
        <v>3597.9</v>
      </c>
      <c r="H6" t="s">
        <v>989</v>
      </c>
    </row>
    <row r="7" spans="1:8">
      <c r="A7" s="82" t="s">
        <v>426</v>
      </c>
      <c r="B7" s="82" t="s">
        <v>428</v>
      </c>
      <c r="C7" s="83">
        <v>37818</v>
      </c>
      <c r="D7" s="82">
        <v>10253</v>
      </c>
      <c r="E7" s="84">
        <v>1444.8</v>
      </c>
      <c r="H7" t="s">
        <v>990</v>
      </c>
    </row>
    <row r="8" spans="1:8">
      <c r="A8" s="82" t="s">
        <v>423</v>
      </c>
      <c r="B8" s="82" t="s">
        <v>424</v>
      </c>
      <c r="C8" s="83">
        <v>37825</v>
      </c>
      <c r="D8" s="82">
        <v>10254</v>
      </c>
      <c r="E8" s="84">
        <v>556.62</v>
      </c>
      <c r="H8" t="s">
        <v>991</v>
      </c>
    </row>
    <row r="9" spans="1:8">
      <c r="A9" s="82" t="s">
        <v>423</v>
      </c>
      <c r="B9" s="82" t="s">
        <v>429</v>
      </c>
      <c r="C9" s="83">
        <v>37817</v>
      </c>
      <c r="D9" s="82">
        <v>10255</v>
      </c>
      <c r="E9" s="84">
        <v>2490.5</v>
      </c>
      <c r="H9" t="s">
        <v>992</v>
      </c>
    </row>
    <row r="10" spans="1:8">
      <c r="A10" s="82" t="s">
        <v>426</v>
      </c>
      <c r="B10" s="82" t="s">
        <v>428</v>
      </c>
      <c r="C10" s="83">
        <v>37819</v>
      </c>
      <c r="D10" s="82">
        <v>10256</v>
      </c>
      <c r="E10" s="84">
        <v>517.79999999999995</v>
      </c>
      <c r="H10" t="s">
        <v>993</v>
      </c>
    </row>
    <row r="11" spans="1:8">
      <c r="A11" s="82" t="s">
        <v>426</v>
      </c>
      <c r="B11" s="82" t="s">
        <v>427</v>
      </c>
      <c r="C11" s="83">
        <v>37824</v>
      </c>
      <c r="D11" s="82">
        <v>10257</v>
      </c>
      <c r="E11" s="84">
        <v>1119.9000000000001</v>
      </c>
      <c r="H11" t="s">
        <v>997</v>
      </c>
    </row>
    <row r="12" spans="1:8">
      <c r="A12" s="82" t="s">
        <v>426</v>
      </c>
      <c r="B12" s="82" t="s">
        <v>430</v>
      </c>
      <c r="C12" s="83">
        <v>37825</v>
      </c>
      <c r="D12" s="82">
        <v>10258</v>
      </c>
      <c r="E12" s="84">
        <v>1614.88</v>
      </c>
    </row>
    <row r="13" spans="1:8">
      <c r="A13" s="82" t="s">
        <v>426</v>
      </c>
      <c r="B13" s="82" t="s">
        <v>427</v>
      </c>
      <c r="C13" s="83">
        <v>37827</v>
      </c>
      <c r="D13" s="82">
        <v>10259</v>
      </c>
      <c r="E13" s="84">
        <v>100.8</v>
      </c>
    </row>
    <row r="14" spans="1:8" ht="21">
      <c r="A14" s="82" t="s">
        <v>426</v>
      </c>
      <c r="B14" s="82" t="s">
        <v>427</v>
      </c>
      <c r="C14" s="83">
        <v>37831</v>
      </c>
      <c r="D14" s="82">
        <v>10260</v>
      </c>
      <c r="E14" s="84">
        <v>1504.65</v>
      </c>
      <c r="H14" s="148" t="s">
        <v>954</v>
      </c>
    </row>
    <row r="15" spans="1:8">
      <c r="A15" s="82" t="s">
        <v>426</v>
      </c>
      <c r="B15" s="82" t="s">
        <v>427</v>
      </c>
      <c r="C15" s="83">
        <v>37832</v>
      </c>
      <c r="D15" s="82">
        <v>10261</v>
      </c>
      <c r="E15" s="84">
        <v>448</v>
      </c>
    </row>
    <row r="16" spans="1:8">
      <c r="A16" s="82" t="s">
        <v>426</v>
      </c>
      <c r="B16" s="82" t="s">
        <v>431</v>
      </c>
      <c r="C16" s="83">
        <v>37827</v>
      </c>
      <c r="D16" s="82">
        <v>10262</v>
      </c>
      <c r="E16" s="84">
        <v>584</v>
      </c>
      <c r="H16" t="s">
        <v>994</v>
      </c>
    </row>
    <row r="17" spans="1:8">
      <c r="A17" s="82" t="s">
        <v>423</v>
      </c>
      <c r="B17" s="82" t="s">
        <v>429</v>
      </c>
      <c r="C17" s="83">
        <v>37833</v>
      </c>
      <c r="D17" s="82">
        <v>10263</v>
      </c>
      <c r="E17" s="84">
        <v>1873.8</v>
      </c>
      <c r="H17" t="s">
        <v>996</v>
      </c>
    </row>
    <row r="18" spans="1:8">
      <c r="A18" s="82" t="s">
        <v>423</v>
      </c>
      <c r="B18" s="82" t="s">
        <v>425</v>
      </c>
      <c r="C18" s="83">
        <v>37856</v>
      </c>
      <c r="D18" s="82">
        <v>10264</v>
      </c>
      <c r="E18" s="84">
        <v>695.62</v>
      </c>
      <c r="H18" t="s">
        <v>995</v>
      </c>
    </row>
    <row r="19" spans="1:8">
      <c r="A19" s="82" t="s">
        <v>426</v>
      </c>
      <c r="B19" s="82" t="s">
        <v>432</v>
      </c>
      <c r="C19" s="83">
        <v>37845</v>
      </c>
      <c r="D19" s="82">
        <v>10265</v>
      </c>
      <c r="E19" s="84">
        <v>1176</v>
      </c>
    </row>
    <row r="20" spans="1:8">
      <c r="A20" s="82" t="s">
        <v>426</v>
      </c>
      <c r="B20" s="82" t="s">
        <v>428</v>
      </c>
      <c r="C20" s="83">
        <v>37833</v>
      </c>
      <c r="D20" s="82">
        <v>10266</v>
      </c>
      <c r="E20" s="84">
        <v>346.56</v>
      </c>
    </row>
    <row r="21" spans="1:8">
      <c r="A21" s="82" t="s">
        <v>426</v>
      </c>
      <c r="B21" s="82" t="s">
        <v>427</v>
      </c>
      <c r="C21" s="83">
        <v>37839</v>
      </c>
      <c r="D21" s="82">
        <v>10267</v>
      </c>
      <c r="E21" s="84">
        <v>3536.6</v>
      </c>
    </row>
    <row r="22" spans="1:8">
      <c r="A22" s="82" t="s">
        <v>426</v>
      </c>
      <c r="B22" s="82" t="s">
        <v>431</v>
      </c>
      <c r="C22" s="83">
        <v>37835</v>
      </c>
      <c r="D22" s="82">
        <v>10268</v>
      </c>
      <c r="E22" s="84">
        <v>1101.2</v>
      </c>
    </row>
    <row r="23" spans="1:8">
      <c r="A23" s="82" t="s">
        <v>423</v>
      </c>
      <c r="B23" s="82" t="s">
        <v>424</v>
      </c>
      <c r="C23" s="83">
        <v>37842</v>
      </c>
      <c r="D23" s="82">
        <v>10269</v>
      </c>
      <c r="E23" s="84">
        <v>642.20000000000005</v>
      </c>
    </row>
    <row r="24" spans="1:8">
      <c r="A24" s="82" t="s">
        <v>426</v>
      </c>
      <c r="B24" s="82" t="s">
        <v>430</v>
      </c>
      <c r="C24" s="83">
        <v>37835</v>
      </c>
      <c r="D24" s="82">
        <v>10270</v>
      </c>
      <c r="E24" s="84">
        <v>1376</v>
      </c>
    </row>
    <row r="25" spans="1:8">
      <c r="A25" s="82" t="s">
        <v>423</v>
      </c>
      <c r="B25" s="82" t="s">
        <v>425</v>
      </c>
      <c r="C25" s="83">
        <v>37863</v>
      </c>
      <c r="D25" s="82">
        <v>10271</v>
      </c>
      <c r="E25" s="84">
        <v>48</v>
      </c>
    </row>
    <row r="26" spans="1:8">
      <c r="A26" s="82" t="s">
        <v>423</v>
      </c>
      <c r="B26" s="82" t="s">
        <v>425</v>
      </c>
      <c r="C26" s="83">
        <v>37839</v>
      </c>
      <c r="D26" s="82">
        <v>10272</v>
      </c>
      <c r="E26" s="84">
        <v>1456</v>
      </c>
    </row>
    <row r="27" spans="1:8">
      <c r="A27" s="82" t="s">
        <v>426</v>
      </c>
      <c r="B27" s="82" t="s">
        <v>428</v>
      </c>
      <c r="C27" s="83">
        <v>37845</v>
      </c>
      <c r="D27" s="82">
        <v>10273</v>
      </c>
      <c r="E27" s="84">
        <v>2037.28</v>
      </c>
    </row>
    <row r="28" spans="1:8">
      <c r="A28" s="82" t="s">
        <v>423</v>
      </c>
      <c r="B28" s="82" t="s">
        <v>425</v>
      </c>
      <c r="C28" s="83">
        <v>37849</v>
      </c>
      <c r="D28" s="82">
        <v>10274</v>
      </c>
      <c r="E28" s="84">
        <v>538.6</v>
      </c>
    </row>
    <row r="29" spans="1:8">
      <c r="A29" s="82" t="s">
        <v>426</v>
      </c>
      <c r="B29" s="82" t="s">
        <v>430</v>
      </c>
      <c r="C29" s="83">
        <v>37842</v>
      </c>
      <c r="D29" s="82">
        <v>10275</v>
      </c>
      <c r="E29" s="84">
        <v>291.83999999999997</v>
      </c>
    </row>
    <row r="30" spans="1:8">
      <c r="A30" s="82" t="s">
        <v>426</v>
      </c>
      <c r="B30" s="82" t="s">
        <v>431</v>
      </c>
      <c r="C30" s="83">
        <v>37847</v>
      </c>
      <c r="D30" s="82">
        <v>10276</v>
      </c>
      <c r="E30" s="84">
        <v>420</v>
      </c>
    </row>
    <row r="31" spans="1:8">
      <c r="A31" s="82" t="s">
        <v>426</v>
      </c>
      <c r="B31" s="82" t="s">
        <v>432</v>
      </c>
      <c r="C31" s="83">
        <v>37846</v>
      </c>
      <c r="D31" s="82">
        <v>10277</v>
      </c>
      <c r="E31" s="84">
        <v>1200.8</v>
      </c>
    </row>
    <row r="32" spans="1:8">
      <c r="A32" s="82" t="s">
        <v>426</v>
      </c>
      <c r="B32" s="82" t="s">
        <v>431</v>
      </c>
      <c r="C32" s="83">
        <v>37849</v>
      </c>
      <c r="D32" s="82">
        <v>10278</v>
      </c>
      <c r="E32" s="84">
        <v>1488.8</v>
      </c>
    </row>
    <row r="33" spans="1:5">
      <c r="A33" s="82" t="s">
        <v>426</v>
      </c>
      <c r="B33" s="82" t="s">
        <v>431</v>
      </c>
      <c r="C33" s="83">
        <v>37849</v>
      </c>
      <c r="D33" s="82">
        <v>10279</v>
      </c>
      <c r="E33" s="84">
        <v>351</v>
      </c>
    </row>
    <row r="34" spans="1:5">
      <c r="A34" s="82" t="s">
        <v>426</v>
      </c>
      <c r="B34" s="82" t="s">
        <v>432</v>
      </c>
      <c r="C34" s="83">
        <v>37876</v>
      </c>
      <c r="D34" s="82">
        <v>10280</v>
      </c>
      <c r="E34" s="84">
        <v>613.20000000000005</v>
      </c>
    </row>
    <row r="35" spans="1:5">
      <c r="A35" s="82" t="s">
        <v>426</v>
      </c>
      <c r="B35" s="82" t="s">
        <v>427</v>
      </c>
      <c r="C35" s="83">
        <v>37854</v>
      </c>
      <c r="D35" s="82">
        <v>10281</v>
      </c>
      <c r="E35" s="84">
        <v>86.5</v>
      </c>
    </row>
    <row r="36" spans="1:5">
      <c r="A36" s="82" t="s">
        <v>426</v>
      </c>
      <c r="B36" s="82" t="s">
        <v>427</v>
      </c>
      <c r="C36" s="83">
        <v>37854</v>
      </c>
      <c r="D36" s="82">
        <v>10282</v>
      </c>
      <c r="E36" s="84">
        <v>155.4</v>
      </c>
    </row>
    <row r="37" spans="1:5">
      <c r="A37" s="82" t="s">
        <v>426</v>
      </c>
      <c r="B37" s="82" t="s">
        <v>428</v>
      </c>
      <c r="C37" s="83">
        <v>37856</v>
      </c>
      <c r="D37" s="82">
        <v>10283</v>
      </c>
      <c r="E37" s="84">
        <v>1414.8</v>
      </c>
    </row>
    <row r="38" spans="1:5">
      <c r="A38" s="82" t="s">
        <v>426</v>
      </c>
      <c r="B38" s="82" t="s">
        <v>427</v>
      </c>
      <c r="C38" s="83">
        <v>37860</v>
      </c>
      <c r="D38" s="82">
        <v>10284</v>
      </c>
      <c r="E38" s="84">
        <v>1170.3699999999999</v>
      </c>
    </row>
    <row r="39" spans="1:5">
      <c r="A39" s="82" t="s">
        <v>426</v>
      </c>
      <c r="B39" s="82" t="s">
        <v>430</v>
      </c>
      <c r="C39" s="83">
        <v>37859</v>
      </c>
      <c r="D39" s="82">
        <v>10285</v>
      </c>
      <c r="E39" s="84">
        <v>1743.36</v>
      </c>
    </row>
    <row r="40" spans="1:5">
      <c r="A40" s="82" t="s">
        <v>426</v>
      </c>
      <c r="B40" s="82" t="s">
        <v>431</v>
      </c>
      <c r="C40" s="83">
        <v>37863</v>
      </c>
      <c r="D40" s="82">
        <v>10286</v>
      </c>
      <c r="E40" s="84">
        <v>3016</v>
      </c>
    </row>
    <row r="41" spans="1:5">
      <c r="A41" s="82" t="s">
        <v>426</v>
      </c>
      <c r="B41" s="82" t="s">
        <v>431</v>
      </c>
      <c r="C41" s="83">
        <v>37861</v>
      </c>
      <c r="D41" s="82">
        <v>10287</v>
      </c>
      <c r="E41" s="84">
        <v>819</v>
      </c>
    </row>
    <row r="42" spans="1:5">
      <c r="A42" s="82" t="s">
        <v>426</v>
      </c>
      <c r="B42" s="82" t="s">
        <v>427</v>
      </c>
      <c r="C42" s="83">
        <v>37867</v>
      </c>
      <c r="D42" s="82">
        <v>10288</v>
      </c>
      <c r="E42" s="84">
        <v>80.099999999999994</v>
      </c>
    </row>
    <row r="43" spans="1:5">
      <c r="A43" s="82" t="s">
        <v>423</v>
      </c>
      <c r="B43" s="82" t="s">
        <v>433</v>
      </c>
      <c r="C43" s="83">
        <v>37861</v>
      </c>
      <c r="D43" s="82">
        <v>10289</v>
      </c>
      <c r="E43" s="84">
        <v>479.4</v>
      </c>
    </row>
    <row r="44" spans="1:5">
      <c r="A44" s="82" t="s">
        <v>426</v>
      </c>
      <c r="B44" s="82" t="s">
        <v>431</v>
      </c>
      <c r="C44" s="83">
        <v>37867</v>
      </c>
      <c r="D44" s="82">
        <v>10290</v>
      </c>
      <c r="E44" s="84">
        <v>2169</v>
      </c>
    </row>
    <row r="45" spans="1:5">
      <c r="A45" s="82" t="s">
        <v>423</v>
      </c>
      <c r="B45" s="82" t="s">
        <v>425</v>
      </c>
      <c r="C45" s="83">
        <v>37868</v>
      </c>
      <c r="D45" s="82">
        <v>10291</v>
      </c>
      <c r="E45" s="84">
        <v>497.52</v>
      </c>
    </row>
    <row r="46" spans="1:5">
      <c r="A46" s="82" t="s">
        <v>426</v>
      </c>
      <c r="B46" s="82" t="s">
        <v>430</v>
      </c>
      <c r="C46" s="83">
        <v>37866</v>
      </c>
      <c r="D46" s="82">
        <v>10292</v>
      </c>
      <c r="E46" s="84">
        <v>1296</v>
      </c>
    </row>
    <row r="47" spans="1:5">
      <c r="A47" s="82" t="s">
        <v>426</v>
      </c>
      <c r="B47" s="82" t="s">
        <v>430</v>
      </c>
      <c r="C47" s="83">
        <v>37875</v>
      </c>
      <c r="D47" s="82">
        <v>10293</v>
      </c>
      <c r="E47" s="84">
        <v>848.7</v>
      </c>
    </row>
    <row r="48" spans="1:5">
      <c r="A48" s="82" t="s">
        <v>426</v>
      </c>
      <c r="B48" s="82" t="s">
        <v>427</v>
      </c>
      <c r="C48" s="83">
        <v>37869</v>
      </c>
      <c r="D48" s="82">
        <v>10294</v>
      </c>
      <c r="E48" s="84">
        <v>1887.6</v>
      </c>
    </row>
    <row r="49" spans="1:5">
      <c r="A49" s="82" t="s">
        <v>426</v>
      </c>
      <c r="B49" s="82" t="s">
        <v>432</v>
      </c>
      <c r="C49" s="83">
        <v>37874</v>
      </c>
      <c r="D49" s="82">
        <v>10295</v>
      </c>
      <c r="E49" s="84">
        <v>121.6</v>
      </c>
    </row>
    <row r="50" spans="1:5">
      <c r="A50" s="82" t="s">
        <v>423</v>
      </c>
      <c r="B50" s="82" t="s">
        <v>425</v>
      </c>
      <c r="C50" s="83">
        <v>37875</v>
      </c>
      <c r="D50" s="82">
        <v>10296</v>
      </c>
      <c r="E50" s="84">
        <v>1050.5999999999999</v>
      </c>
    </row>
    <row r="51" spans="1:5">
      <c r="A51" s="82" t="s">
        <v>423</v>
      </c>
      <c r="B51" s="82" t="s">
        <v>424</v>
      </c>
      <c r="C51" s="83">
        <v>37874</v>
      </c>
      <c r="D51" s="82">
        <v>10297</v>
      </c>
      <c r="E51" s="84">
        <v>1420</v>
      </c>
    </row>
    <row r="52" spans="1:5">
      <c r="A52" s="82" t="s">
        <v>423</v>
      </c>
      <c r="B52" s="82" t="s">
        <v>425</v>
      </c>
      <c r="C52" s="83">
        <v>37875</v>
      </c>
      <c r="D52" s="82">
        <v>10298</v>
      </c>
      <c r="E52" s="84">
        <v>2645</v>
      </c>
    </row>
    <row r="53" spans="1:5">
      <c r="A53" s="82" t="s">
        <v>426</v>
      </c>
      <c r="B53" s="82" t="s">
        <v>427</v>
      </c>
      <c r="C53" s="83">
        <v>37877</v>
      </c>
      <c r="D53" s="82">
        <v>10299</v>
      </c>
      <c r="E53" s="84">
        <v>349.5</v>
      </c>
    </row>
    <row r="54" spans="1:5">
      <c r="A54" s="82" t="s">
        <v>426</v>
      </c>
      <c r="B54" s="82" t="s">
        <v>432</v>
      </c>
      <c r="C54" s="83">
        <v>37882</v>
      </c>
      <c r="D54" s="82">
        <v>10300</v>
      </c>
      <c r="E54" s="84">
        <v>608</v>
      </c>
    </row>
    <row r="55" spans="1:5">
      <c r="A55" s="82" t="s">
        <v>426</v>
      </c>
      <c r="B55" s="82" t="s">
        <v>431</v>
      </c>
      <c r="C55" s="83">
        <v>37881</v>
      </c>
      <c r="D55" s="82">
        <v>10301</v>
      </c>
      <c r="E55" s="84">
        <v>755</v>
      </c>
    </row>
    <row r="56" spans="1:5">
      <c r="A56" s="82" t="s">
        <v>426</v>
      </c>
      <c r="B56" s="82" t="s">
        <v>427</v>
      </c>
      <c r="C56" s="83">
        <v>37903</v>
      </c>
      <c r="D56" s="82">
        <v>10302</v>
      </c>
      <c r="E56" s="84">
        <v>2708.8</v>
      </c>
    </row>
    <row r="57" spans="1:5">
      <c r="A57" s="82" t="s">
        <v>423</v>
      </c>
      <c r="B57" s="82" t="s">
        <v>433</v>
      </c>
      <c r="C57" s="83">
        <v>37882</v>
      </c>
      <c r="D57" s="82">
        <v>10303</v>
      </c>
      <c r="E57" s="84">
        <v>1117.8</v>
      </c>
    </row>
    <row r="58" spans="1:5">
      <c r="A58" s="82" t="s">
        <v>426</v>
      </c>
      <c r="B58" s="82" t="s">
        <v>430</v>
      </c>
      <c r="C58" s="83">
        <v>37881</v>
      </c>
      <c r="D58" s="82">
        <v>10304</v>
      </c>
      <c r="E58" s="84">
        <v>954.4</v>
      </c>
    </row>
    <row r="59" spans="1:5">
      <c r="A59" s="82" t="s">
        <v>426</v>
      </c>
      <c r="B59" s="82" t="s">
        <v>431</v>
      </c>
      <c r="C59" s="83">
        <v>37903</v>
      </c>
      <c r="D59" s="82">
        <v>10305</v>
      </c>
      <c r="E59" s="84">
        <v>3741.3</v>
      </c>
    </row>
    <row r="60" spans="1:5">
      <c r="A60" s="82" t="s">
        <v>426</v>
      </c>
      <c r="B60" s="82" t="s">
        <v>430</v>
      </c>
      <c r="C60" s="83">
        <v>37887</v>
      </c>
      <c r="D60" s="82">
        <v>10306</v>
      </c>
      <c r="E60" s="84">
        <v>498.5</v>
      </c>
    </row>
    <row r="61" spans="1:5">
      <c r="A61" s="82" t="s">
        <v>426</v>
      </c>
      <c r="B61" s="82" t="s">
        <v>432</v>
      </c>
      <c r="C61" s="83">
        <v>37889</v>
      </c>
      <c r="D61" s="82">
        <v>10307</v>
      </c>
      <c r="E61" s="84">
        <v>424</v>
      </c>
    </row>
    <row r="62" spans="1:5">
      <c r="A62" s="82" t="s">
        <v>423</v>
      </c>
      <c r="B62" s="82" t="s">
        <v>433</v>
      </c>
      <c r="C62" s="83">
        <v>37888</v>
      </c>
      <c r="D62" s="82">
        <v>10308</v>
      </c>
      <c r="E62" s="84">
        <v>88.8</v>
      </c>
    </row>
    <row r="63" spans="1:5">
      <c r="A63" s="82" t="s">
        <v>426</v>
      </c>
      <c r="B63" s="82" t="s">
        <v>428</v>
      </c>
      <c r="C63" s="83">
        <v>37917</v>
      </c>
      <c r="D63" s="82">
        <v>10309</v>
      </c>
      <c r="E63" s="84">
        <v>1762</v>
      </c>
    </row>
    <row r="64" spans="1:5">
      <c r="A64" s="82" t="s">
        <v>426</v>
      </c>
      <c r="B64" s="82" t="s">
        <v>431</v>
      </c>
      <c r="C64" s="83">
        <v>37891</v>
      </c>
      <c r="D64" s="82">
        <v>10310</v>
      </c>
      <c r="E64" s="84">
        <v>336</v>
      </c>
    </row>
    <row r="65" spans="1:5">
      <c r="A65" s="82" t="s">
        <v>426</v>
      </c>
      <c r="B65" s="82" t="s">
        <v>430</v>
      </c>
      <c r="C65" s="83">
        <v>37890</v>
      </c>
      <c r="D65" s="82">
        <v>10311</v>
      </c>
      <c r="E65" s="84">
        <v>268.8</v>
      </c>
    </row>
    <row r="66" spans="1:5">
      <c r="A66" s="82" t="s">
        <v>426</v>
      </c>
      <c r="B66" s="82" t="s">
        <v>432</v>
      </c>
      <c r="C66" s="83">
        <v>37897</v>
      </c>
      <c r="D66" s="82">
        <v>10312</v>
      </c>
      <c r="E66" s="84">
        <v>1614.8</v>
      </c>
    </row>
    <row r="67" spans="1:5">
      <c r="A67" s="82" t="s">
        <v>426</v>
      </c>
      <c r="B67" s="82" t="s">
        <v>432</v>
      </c>
      <c r="C67" s="83">
        <v>37898</v>
      </c>
      <c r="D67" s="82">
        <v>10313</v>
      </c>
      <c r="E67" s="84">
        <v>182.4</v>
      </c>
    </row>
    <row r="68" spans="1:5">
      <c r="A68" s="82" t="s">
        <v>426</v>
      </c>
      <c r="B68" s="82" t="s">
        <v>430</v>
      </c>
      <c r="C68" s="83">
        <v>37898</v>
      </c>
      <c r="D68" s="82">
        <v>10314</v>
      </c>
      <c r="E68" s="84">
        <v>2094.3000000000002</v>
      </c>
    </row>
    <row r="69" spans="1:5">
      <c r="A69" s="82" t="s">
        <v>426</v>
      </c>
      <c r="B69" s="82" t="s">
        <v>427</v>
      </c>
      <c r="C69" s="83">
        <v>37897</v>
      </c>
      <c r="D69" s="82">
        <v>10315</v>
      </c>
      <c r="E69" s="84">
        <v>516.79999999999995</v>
      </c>
    </row>
    <row r="70" spans="1:5">
      <c r="A70" s="82" t="s">
        <v>426</v>
      </c>
      <c r="B70" s="82" t="s">
        <v>430</v>
      </c>
      <c r="C70" s="83">
        <v>37902</v>
      </c>
      <c r="D70" s="82">
        <v>10316</v>
      </c>
      <c r="E70" s="84">
        <v>2835</v>
      </c>
    </row>
    <row r="71" spans="1:5">
      <c r="A71" s="82" t="s">
        <v>423</v>
      </c>
      <c r="B71" s="82" t="s">
        <v>425</v>
      </c>
      <c r="C71" s="83">
        <v>37904</v>
      </c>
      <c r="D71" s="82">
        <v>10317</v>
      </c>
      <c r="E71" s="84">
        <v>288</v>
      </c>
    </row>
    <row r="72" spans="1:5">
      <c r="A72" s="82" t="s">
        <v>426</v>
      </c>
      <c r="B72" s="82" t="s">
        <v>431</v>
      </c>
      <c r="C72" s="83">
        <v>37898</v>
      </c>
      <c r="D72" s="82">
        <v>10318</v>
      </c>
      <c r="E72" s="84">
        <v>240.4</v>
      </c>
    </row>
    <row r="73" spans="1:5">
      <c r="A73" s="82" t="s">
        <v>423</v>
      </c>
      <c r="B73" s="82" t="s">
        <v>433</v>
      </c>
      <c r="C73" s="83">
        <v>37905</v>
      </c>
      <c r="D73" s="82">
        <v>10319</v>
      </c>
      <c r="E73" s="84">
        <v>1191.2</v>
      </c>
    </row>
    <row r="74" spans="1:5">
      <c r="A74" s="82" t="s">
        <v>423</v>
      </c>
      <c r="B74" s="82" t="s">
        <v>424</v>
      </c>
      <c r="C74" s="83">
        <v>37912</v>
      </c>
      <c r="D74" s="82">
        <v>10320</v>
      </c>
      <c r="E74" s="84">
        <v>516</v>
      </c>
    </row>
    <row r="75" spans="1:5">
      <c r="A75" s="82" t="s">
        <v>426</v>
      </c>
      <c r="B75" s="82" t="s">
        <v>428</v>
      </c>
      <c r="C75" s="83">
        <v>37905</v>
      </c>
      <c r="D75" s="82">
        <v>10321</v>
      </c>
      <c r="E75" s="84">
        <v>144</v>
      </c>
    </row>
    <row r="76" spans="1:5">
      <c r="A76" s="82" t="s">
        <v>423</v>
      </c>
      <c r="B76" s="82" t="s">
        <v>433</v>
      </c>
      <c r="C76" s="83">
        <v>37917</v>
      </c>
      <c r="D76" s="82">
        <v>10322</v>
      </c>
      <c r="E76" s="84">
        <v>112</v>
      </c>
    </row>
    <row r="77" spans="1:5">
      <c r="A77" s="82" t="s">
        <v>426</v>
      </c>
      <c r="B77" s="82" t="s">
        <v>427</v>
      </c>
      <c r="C77" s="83">
        <v>37908</v>
      </c>
      <c r="D77" s="82">
        <v>10323</v>
      </c>
      <c r="E77" s="84">
        <v>164.4</v>
      </c>
    </row>
    <row r="78" spans="1:5">
      <c r="A78" s="82" t="s">
        <v>423</v>
      </c>
      <c r="B78" s="82" t="s">
        <v>429</v>
      </c>
      <c r="C78" s="83">
        <v>37904</v>
      </c>
      <c r="D78" s="82">
        <v>10324</v>
      </c>
      <c r="E78" s="84">
        <v>5275.71</v>
      </c>
    </row>
    <row r="79" spans="1:5">
      <c r="A79" s="82" t="s">
        <v>426</v>
      </c>
      <c r="B79" s="82" t="s">
        <v>430</v>
      </c>
      <c r="C79" s="83">
        <v>37908</v>
      </c>
      <c r="D79" s="82">
        <v>10325</v>
      </c>
      <c r="E79" s="84">
        <v>1497</v>
      </c>
    </row>
    <row r="80" spans="1:5">
      <c r="A80" s="82" t="s">
        <v>426</v>
      </c>
      <c r="B80" s="82" t="s">
        <v>427</v>
      </c>
      <c r="C80" s="83">
        <v>37908</v>
      </c>
      <c r="D80" s="82">
        <v>10326</v>
      </c>
      <c r="E80" s="84">
        <v>982</v>
      </c>
    </row>
    <row r="81" spans="1:5">
      <c r="A81" s="82" t="s">
        <v>426</v>
      </c>
      <c r="B81" s="82" t="s">
        <v>432</v>
      </c>
      <c r="C81" s="83">
        <v>37908</v>
      </c>
      <c r="D81" s="82">
        <v>10327</v>
      </c>
      <c r="E81" s="84">
        <v>1810</v>
      </c>
    </row>
    <row r="82" spans="1:5">
      <c r="A82" s="82" t="s">
        <v>426</v>
      </c>
      <c r="B82" s="82" t="s">
        <v>427</v>
      </c>
      <c r="C82" s="83">
        <v>37911</v>
      </c>
      <c r="D82" s="82">
        <v>10328</v>
      </c>
      <c r="E82" s="84">
        <v>1168</v>
      </c>
    </row>
    <row r="83" spans="1:5">
      <c r="A83" s="82" t="s">
        <v>426</v>
      </c>
      <c r="B83" s="82" t="s">
        <v>427</v>
      </c>
      <c r="C83" s="83">
        <v>37917</v>
      </c>
      <c r="D83" s="82">
        <v>10329</v>
      </c>
      <c r="E83" s="84">
        <v>4578.43</v>
      </c>
    </row>
    <row r="84" spans="1:5">
      <c r="A84" s="82" t="s">
        <v>426</v>
      </c>
      <c r="B84" s="82" t="s">
        <v>428</v>
      </c>
      <c r="C84" s="83">
        <v>37922</v>
      </c>
      <c r="D84" s="82">
        <v>10330</v>
      </c>
      <c r="E84" s="84">
        <v>1649</v>
      </c>
    </row>
    <row r="85" spans="1:5">
      <c r="A85" s="82" t="s">
        <v>423</v>
      </c>
      <c r="B85" s="82" t="s">
        <v>429</v>
      </c>
      <c r="C85" s="83">
        <v>37915</v>
      </c>
      <c r="D85" s="82">
        <v>10331</v>
      </c>
      <c r="E85" s="84">
        <v>88.5</v>
      </c>
    </row>
    <row r="86" spans="1:5">
      <c r="A86" s="82" t="s">
        <v>426</v>
      </c>
      <c r="B86" s="82" t="s">
        <v>428</v>
      </c>
      <c r="C86" s="83">
        <v>37915</v>
      </c>
      <c r="D86" s="82">
        <v>10332</v>
      </c>
      <c r="E86" s="84">
        <v>1786.88</v>
      </c>
    </row>
    <row r="87" spans="1:5">
      <c r="A87" s="82" t="s">
        <v>423</v>
      </c>
      <c r="B87" s="82" t="s">
        <v>424</v>
      </c>
      <c r="C87" s="83">
        <v>37919</v>
      </c>
      <c r="D87" s="82">
        <v>10333</v>
      </c>
      <c r="E87" s="84">
        <v>877.2</v>
      </c>
    </row>
    <row r="88" spans="1:5">
      <c r="A88" s="82" t="s">
        <v>426</v>
      </c>
      <c r="B88" s="82" t="s">
        <v>431</v>
      </c>
      <c r="C88" s="83">
        <v>37922</v>
      </c>
      <c r="D88" s="82">
        <v>10334</v>
      </c>
      <c r="E88" s="84">
        <v>144.80000000000001</v>
      </c>
    </row>
    <row r="89" spans="1:5">
      <c r="A89" s="82" t="s">
        <v>423</v>
      </c>
      <c r="B89" s="82" t="s">
        <v>433</v>
      </c>
      <c r="C89" s="83">
        <v>37918</v>
      </c>
      <c r="D89" s="82">
        <v>10335</v>
      </c>
      <c r="E89" s="84">
        <v>2036.16</v>
      </c>
    </row>
    <row r="90" spans="1:5">
      <c r="A90" s="82" t="s">
        <v>423</v>
      </c>
      <c r="B90" s="82" t="s">
        <v>433</v>
      </c>
      <c r="C90" s="83">
        <v>37919</v>
      </c>
      <c r="D90" s="82">
        <v>10336</v>
      </c>
      <c r="E90" s="84">
        <v>285.12</v>
      </c>
    </row>
    <row r="91" spans="1:5">
      <c r="A91" s="82" t="s">
        <v>426</v>
      </c>
      <c r="B91" s="82" t="s">
        <v>427</v>
      </c>
      <c r="C91" s="83">
        <v>37923</v>
      </c>
      <c r="D91" s="82">
        <v>10337</v>
      </c>
      <c r="E91" s="84">
        <v>2467</v>
      </c>
    </row>
    <row r="92" spans="1:5">
      <c r="A92" s="82" t="s">
        <v>426</v>
      </c>
      <c r="B92" s="82" t="s">
        <v>427</v>
      </c>
      <c r="C92" s="83">
        <v>37923</v>
      </c>
      <c r="D92" s="82">
        <v>10338</v>
      </c>
      <c r="E92" s="84">
        <v>934.5</v>
      </c>
    </row>
    <row r="93" spans="1:5">
      <c r="A93" s="82" t="s">
        <v>426</v>
      </c>
      <c r="B93" s="82" t="s">
        <v>432</v>
      </c>
      <c r="C93" s="83">
        <v>37929</v>
      </c>
      <c r="D93" s="82">
        <v>10339</v>
      </c>
      <c r="E93" s="84">
        <v>3354</v>
      </c>
    </row>
    <row r="94" spans="1:5">
      <c r="A94" s="82" t="s">
        <v>426</v>
      </c>
      <c r="B94" s="82" t="s">
        <v>430</v>
      </c>
      <c r="C94" s="83">
        <v>37933</v>
      </c>
      <c r="D94" s="82">
        <v>10340</v>
      </c>
      <c r="E94" s="84">
        <v>2436.1799999999998</v>
      </c>
    </row>
    <row r="95" spans="1:5">
      <c r="A95" s="82" t="s">
        <v>423</v>
      </c>
      <c r="B95" s="82" t="s">
        <v>433</v>
      </c>
      <c r="C95" s="83">
        <v>37930</v>
      </c>
      <c r="D95" s="82">
        <v>10341</v>
      </c>
      <c r="E95" s="84">
        <v>352.6</v>
      </c>
    </row>
    <row r="96" spans="1:5">
      <c r="A96" s="82" t="s">
        <v>426</v>
      </c>
      <c r="B96" s="82" t="s">
        <v>427</v>
      </c>
      <c r="C96" s="83">
        <v>37929</v>
      </c>
      <c r="D96" s="82">
        <v>10342</v>
      </c>
      <c r="E96" s="84">
        <v>1840.64</v>
      </c>
    </row>
    <row r="97" spans="1:5">
      <c r="A97" s="82" t="s">
        <v>426</v>
      </c>
      <c r="B97" s="82" t="s">
        <v>427</v>
      </c>
      <c r="C97" s="83">
        <v>37931</v>
      </c>
      <c r="D97" s="82">
        <v>10343</v>
      </c>
      <c r="E97" s="84">
        <v>1584</v>
      </c>
    </row>
    <row r="98" spans="1:5">
      <c r="A98" s="82" t="s">
        <v>426</v>
      </c>
      <c r="B98" s="82" t="s">
        <v>427</v>
      </c>
      <c r="C98" s="83">
        <v>37930</v>
      </c>
      <c r="D98" s="82">
        <v>10344</v>
      </c>
      <c r="E98" s="84">
        <v>2296</v>
      </c>
    </row>
    <row r="99" spans="1:5">
      <c r="A99" s="82" t="s">
        <v>426</v>
      </c>
      <c r="B99" s="82" t="s">
        <v>432</v>
      </c>
      <c r="C99" s="83">
        <v>37936</v>
      </c>
      <c r="D99" s="82">
        <v>10345</v>
      </c>
      <c r="E99" s="84">
        <v>2924.8</v>
      </c>
    </row>
    <row r="100" spans="1:5">
      <c r="A100" s="82" t="s">
        <v>426</v>
      </c>
      <c r="B100" s="82" t="s">
        <v>428</v>
      </c>
      <c r="C100" s="83">
        <v>37933</v>
      </c>
      <c r="D100" s="82">
        <v>10346</v>
      </c>
      <c r="E100" s="84">
        <v>1618.88</v>
      </c>
    </row>
    <row r="101" spans="1:5">
      <c r="A101" s="82" t="s">
        <v>426</v>
      </c>
      <c r="B101" s="82" t="s">
        <v>427</v>
      </c>
      <c r="C101" s="83">
        <v>37933</v>
      </c>
      <c r="D101" s="82">
        <v>10347</v>
      </c>
      <c r="E101" s="84">
        <v>814.42</v>
      </c>
    </row>
    <row r="102" spans="1:5">
      <c r="A102" s="82" t="s">
        <v>426</v>
      </c>
      <c r="B102" s="82" t="s">
        <v>427</v>
      </c>
      <c r="C102" s="83">
        <v>37940</v>
      </c>
      <c r="D102" s="82">
        <v>10348</v>
      </c>
      <c r="E102" s="84">
        <v>363.6</v>
      </c>
    </row>
    <row r="103" spans="1:5">
      <c r="A103" s="82" t="s">
        <v>423</v>
      </c>
      <c r="B103" s="82" t="s">
        <v>433</v>
      </c>
      <c r="C103" s="83">
        <v>37940</v>
      </c>
      <c r="D103" s="82">
        <v>10349</v>
      </c>
      <c r="E103" s="84">
        <v>141.6</v>
      </c>
    </row>
    <row r="104" spans="1:5">
      <c r="A104" s="82" t="s">
        <v>423</v>
      </c>
      <c r="B104" s="82" t="s">
        <v>425</v>
      </c>
      <c r="C104" s="83">
        <v>37958</v>
      </c>
      <c r="D104" s="82">
        <v>10350</v>
      </c>
      <c r="E104" s="84">
        <v>642.05999999999995</v>
      </c>
    </row>
    <row r="105" spans="1:5">
      <c r="A105" s="82" t="s">
        <v>426</v>
      </c>
      <c r="B105" s="82" t="s">
        <v>430</v>
      </c>
      <c r="C105" s="83">
        <v>37945</v>
      </c>
      <c r="D105" s="82">
        <v>10351</v>
      </c>
      <c r="E105" s="84">
        <v>5398.72</v>
      </c>
    </row>
    <row r="106" spans="1:5">
      <c r="A106" s="82" t="s">
        <v>426</v>
      </c>
      <c r="B106" s="82" t="s">
        <v>428</v>
      </c>
      <c r="C106" s="83">
        <v>37943</v>
      </c>
      <c r="D106" s="82">
        <v>10352</v>
      </c>
      <c r="E106" s="84">
        <v>136.30000000000001</v>
      </c>
    </row>
    <row r="107" spans="1:5">
      <c r="A107" s="82" t="s">
        <v>423</v>
      </c>
      <c r="B107" s="82" t="s">
        <v>433</v>
      </c>
      <c r="C107" s="83">
        <v>37950</v>
      </c>
      <c r="D107" s="82">
        <v>10353</v>
      </c>
      <c r="E107" s="84">
        <v>8593.2800000000007</v>
      </c>
    </row>
    <row r="108" spans="1:5">
      <c r="A108" s="82" t="s">
        <v>426</v>
      </c>
      <c r="B108" s="82" t="s">
        <v>431</v>
      </c>
      <c r="C108" s="83">
        <v>37945</v>
      </c>
      <c r="D108" s="82">
        <v>10354</v>
      </c>
      <c r="E108" s="84">
        <v>568.79999999999995</v>
      </c>
    </row>
    <row r="109" spans="1:5">
      <c r="A109" s="82" t="s">
        <v>423</v>
      </c>
      <c r="B109" s="82" t="s">
        <v>425</v>
      </c>
      <c r="C109" s="83">
        <v>37945</v>
      </c>
      <c r="D109" s="82">
        <v>10355</v>
      </c>
      <c r="E109" s="84">
        <v>480</v>
      </c>
    </row>
    <row r="110" spans="1:5">
      <c r="A110" s="82" t="s">
        <v>423</v>
      </c>
      <c r="B110" s="82" t="s">
        <v>425</v>
      </c>
      <c r="C110" s="83">
        <v>37952</v>
      </c>
      <c r="D110" s="82">
        <v>10356</v>
      </c>
      <c r="E110" s="84">
        <v>1106.4000000000001</v>
      </c>
    </row>
    <row r="111" spans="1:5">
      <c r="A111" s="82" t="s">
        <v>426</v>
      </c>
      <c r="B111" s="82" t="s">
        <v>430</v>
      </c>
      <c r="C111" s="83">
        <v>37957</v>
      </c>
      <c r="D111" s="82">
        <v>10357</v>
      </c>
      <c r="E111" s="84">
        <v>1167.68</v>
      </c>
    </row>
    <row r="112" spans="1:5">
      <c r="A112" s="82" t="s">
        <v>423</v>
      </c>
      <c r="B112" s="82" t="s">
        <v>424</v>
      </c>
      <c r="C112" s="83">
        <v>37952</v>
      </c>
      <c r="D112" s="82">
        <v>10358</v>
      </c>
      <c r="E112" s="84">
        <v>429.4</v>
      </c>
    </row>
    <row r="113" spans="1:5">
      <c r="A113" s="82" t="s">
        <v>423</v>
      </c>
      <c r="B113" s="82" t="s">
        <v>424</v>
      </c>
      <c r="C113" s="83">
        <v>37951</v>
      </c>
      <c r="D113" s="82">
        <v>10359</v>
      </c>
      <c r="E113" s="84">
        <v>3471.68</v>
      </c>
    </row>
    <row r="114" spans="1:5">
      <c r="A114" s="82" t="s">
        <v>426</v>
      </c>
      <c r="B114" s="82" t="s">
        <v>427</v>
      </c>
      <c r="C114" s="83">
        <v>37957</v>
      </c>
      <c r="D114" s="82">
        <v>10360</v>
      </c>
      <c r="E114" s="84">
        <v>7390.2</v>
      </c>
    </row>
    <row r="115" spans="1:5">
      <c r="A115" s="82" t="s">
        <v>426</v>
      </c>
      <c r="B115" s="82" t="s">
        <v>430</v>
      </c>
      <c r="C115" s="83">
        <v>37958</v>
      </c>
      <c r="D115" s="82">
        <v>10361</v>
      </c>
      <c r="E115" s="84">
        <v>2046.24</v>
      </c>
    </row>
    <row r="116" spans="1:5">
      <c r="A116" s="82" t="s">
        <v>426</v>
      </c>
      <c r="B116" s="82" t="s">
        <v>428</v>
      </c>
      <c r="C116" s="83">
        <v>37953</v>
      </c>
      <c r="D116" s="82">
        <v>10362</v>
      </c>
      <c r="E116" s="84">
        <v>1549.6</v>
      </c>
    </row>
    <row r="117" spans="1:5">
      <c r="A117" s="82" t="s">
        <v>426</v>
      </c>
      <c r="B117" s="82" t="s">
        <v>427</v>
      </c>
      <c r="C117" s="83">
        <v>37959</v>
      </c>
      <c r="D117" s="82">
        <v>10363</v>
      </c>
      <c r="E117" s="84">
        <v>447.2</v>
      </c>
    </row>
    <row r="118" spans="1:5">
      <c r="A118" s="82" t="s">
        <v>426</v>
      </c>
      <c r="B118" s="82" t="s">
        <v>430</v>
      </c>
      <c r="C118" s="83">
        <v>37959</v>
      </c>
      <c r="D118" s="82">
        <v>10364</v>
      </c>
      <c r="E118" s="84">
        <v>950</v>
      </c>
    </row>
    <row r="119" spans="1:5">
      <c r="A119" s="82" t="s">
        <v>426</v>
      </c>
      <c r="B119" s="82" t="s">
        <v>428</v>
      </c>
      <c r="C119" s="83">
        <v>37957</v>
      </c>
      <c r="D119" s="82">
        <v>10365</v>
      </c>
      <c r="E119" s="84">
        <v>403.2</v>
      </c>
    </row>
    <row r="120" spans="1:5">
      <c r="A120" s="82" t="s">
        <v>426</v>
      </c>
      <c r="B120" s="82" t="s">
        <v>431</v>
      </c>
      <c r="C120" s="83">
        <v>37985</v>
      </c>
      <c r="D120" s="82">
        <v>10366</v>
      </c>
      <c r="E120" s="84">
        <v>136</v>
      </c>
    </row>
    <row r="121" spans="1:5">
      <c r="A121" s="82" t="s">
        <v>423</v>
      </c>
      <c r="B121" s="82" t="s">
        <v>433</v>
      </c>
      <c r="C121" s="83">
        <v>37957</v>
      </c>
      <c r="D121" s="82">
        <v>10367</v>
      </c>
      <c r="E121" s="84">
        <v>834.2</v>
      </c>
    </row>
    <row r="122" spans="1:5">
      <c r="A122" s="82" t="s">
        <v>426</v>
      </c>
      <c r="B122" s="82" t="s">
        <v>432</v>
      </c>
      <c r="C122" s="83">
        <v>37957</v>
      </c>
      <c r="D122" s="82">
        <v>10368</v>
      </c>
      <c r="E122" s="84">
        <v>1689.78</v>
      </c>
    </row>
    <row r="123" spans="1:5">
      <c r="A123" s="82" t="s">
        <v>426</v>
      </c>
      <c r="B123" s="82" t="s">
        <v>431</v>
      </c>
      <c r="C123" s="83">
        <v>37964</v>
      </c>
      <c r="D123" s="82">
        <v>10369</v>
      </c>
      <c r="E123" s="84">
        <v>2390.4</v>
      </c>
    </row>
    <row r="124" spans="1:5">
      <c r="A124" s="82" t="s">
        <v>423</v>
      </c>
      <c r="B124" s="82" t="s">
        <v>425</v>
      </c>
      <c r="C124" s="83">
        <v>37982</v>
      </c>
      <c r="D124" s="82">
        <v>10370</v>
      </c>
      <c r="E124" s="84">
        <v>1117.5999999999999</v>
      </c>
    </row>
    <row r="125" spans="1:5">
      <c r="A125" s="82" t="s">
        <v>426</v>
      </c>
      <c r="B125" s="82" t="s">
        <v>430</v>
      </c>
      <c r="C125" s="83">
        <v>37979</v>
      </c>
      <c r="D125" s="82">
        <v>10371</v>
      </c>
      <c r="E125" s="84">
        <v>72.959999999999994</v>
      </c>
    </row>
    <row r="126" spans="1:5">
      <c r="A126" s="82" t="s">
        <v>423</v>
      </c>
      <c r="B126" s="82" t="s">
        <v>424</v>
      </c>
      <c r="C126" s="83">
        <v>37964</v>
      </c>
      <c r="D126" s="82">
        <v>10372</v>
      </c>
      <c r="E126" s="84">
        <v>9210.9</v>
      </c>
    </row>
    <row r="127" spans="1:5">
      <c r="A127" s="82" t="s">
        <v>426</v>
      </c>
      <c r="B127" s="82" t="s">
        <v>427</v>
      </c>
      <c r="C127" s="83">
        <v>37966</v>
      </c>
      <c r="D127" s="82">
        <v>10373</v>
      </c>
      <c r="E127" s="84">
        <v>1366.4</v>
      </c>
    </row>
    <row r="128" spans="1:5">
      <c r="A128" s="82" t="s">
        <v>426</v>
      </c>
      <c r="B128" s="82" t="s">
        <v>430</v>
      </c>
      <c r="C128" s="83">
        <v>37964</v>
      </c>
      <c r="D128" s="82">
        <v>10374</v>
      </c>
      <c r="E128" s="84">
        <v>459</v>
      </c>
    </row>
    <row r="129" spans="1:5">
      <c r="A129" s="82" t="s">
        <v>426</v>
      </c>
      <c r="B129" s="82" t="s">
        <v>428</v>
      </c>
      <c r="C129" s="83">
        <v>37964</v>
      </c>
      <c r="D129" s="82">
        <v>10375</v>
      </c>
      <c r="E129" s="84">
        <v>338</v>
      </c>
    </row>
    <row r="130" spans="1:5">
      <c r="A130" s="82" t="s">
        <v>426</v>
      </c>
      <c r="B130" s="82" t="s">
        <v>430</v>
      </c>
      <c r="C130" s="83">
        <v>37968</v>
      </c>
      <c r="D130" s="82">
        <v>10376</v>
      </c>
      <c r="E130" s="84">
        <v>399</v>
      </c>
    </row>
    <row r="131" spans="1:5">
      <c r="A131" s="82" t="s">
        <v>426</v>
      </c>
      <c r="B131" s="82" t="s">
        <v>430</v>
      </c>
      <c r="C131" s="83">
        <v>37968</v>
      </c>
      <c r="D131" s="82">
        <v>10377</v>
      </c>
      <c r="E131" s="84">
        <v>863.6</v>
      </c>
    </row>
    <row r="132" spans="1:5">
      <c r="A132" s="82" t="s">
        <v>423</v>
      </c>
      <c r="B132" s="82" t="s">
        <v>424</v>
      </c>
      <c r="C132" s="83">
        <v>37974</v>
      </c>
      <c r="D132" s="82">
        <v>10378</v>
      </c>
      <c r="E132" s="84">
        <v>103.2</v>
      </c>
    </row>
    <row r="133" spans="1:5">
      <c r="A133" s="82" t="s">
        <v>426</v>
      </c>
      <c r="B133" s="82" t="s">
        <v>432</v>
      </c>
      <c r="C133" s="83">
        <v>37968</v>
      </c>
      <c r="D133" s="82">
        <v>10379</v>
      </c>
      <c r="E133" s="84">
        <v>863.28</v>
      </c>
    </row>
    <row r="134" spans="1:5">
      <c r="A134" s="82" t="s">
        <v>426</v>
      </c>
      <c r="B134" s="82" t="s">
        <v>431</v>
      </c>
      <c r="C134" s="83">
        <v>38002</v>
      </c>
      <c r="D134" s="82">
        <v>10380</v>
      </c>
      <c r="E134" s="84">
        <v>1313.82</v>
      </c>
    </row>
    <row r="135" spans="1:5">
      <c r="A135" s="82" t="s">
        <v>426</v>
      </c>
      <c r="B135" s="82" t="s">
        <v>428</v>
      </c>
      <c r="C135" s="83">
        <v>37968</v>
      </c>
      <c r="D135" s="82">
        <v>10381</v>
      </c>
      <c r="E135" s="84">
        <v>112</v>
      </c>
    </row>
    <row r="136" spans="1:5">
      <c r="A136" s="82" t="s">
        <v>426</v>
      </c>
      <c r="B136" s="82" t="s">
        <v>427</v>
      </c>
      <c r="C136" s="83">
        <v>37971</v>
      </c>
      <c r="D136" s="82">
        <v>10382</v>
      </c>
      <c r="E136" s="84">
        <v>2900</v>
      </c>
    </row>
    <row r="137" spans="1:5">
      <c r="A137" s="82" t="s">
        <v>426</v>
      </c>
      <c r="B137" s="82" t="s">
        <v>431</v>
      </c>
      <c r="C137" s="83">
        <v>37973</v>
      </c>
      <c r="D137" s="82">
        <v>10383</v>
      </c>
      <c r="E137" s="84">
        <v>899</v>
      </c>
    </row>
    <row r="138" spans="1:5">
      <c r="A138" s="82" t="s">
        <v>426</v>
      </c>
      <c r="B138" s="82" t="s">
        <v>428</v>
      </c>
      <c r="C138" s="83">
        <v>37975</v>
      </c>
      <c r="D138" s="82">
        <v>10384</v>
      </c>
      <c r="E138" s="84">
        <v>2222.4</v>
      </c>
    </row>
    <row r="139" spans="1:5">
      <c r="A139" s="82" t="s">
        <v>426</v>
      </c>
      <c r="B139" s="82" t="s">
        <v>430</v>
      </c>
      <c r="C139" s="83">
        <v>37978</v>
      </c>
      <c r="D139" s="82">
        <v>10385</v>
      </c>
      <c r="E139" s="84">
        <v>691.2</v>
      </c>
    </row>
    <row r="140" spans="1:5">
      <c r="A140" s="82" t="s">
        <v>423</v>
      </c>
      <c r="B140" s="82" t="s">
        <v>429</v>
      </c>
      <c r="C140" s="83">
        <v>37980</v>
      </c>
      <c r="D140" s="82">
        <v>10386</v>
      </c>
      <c r="E140" s="84">
        <v>166</v>
      </c>
    </row>
    <row r="141" spans="1:5">
      <c r="A141" s="82" t="s">
        <v>426</v>
      </c>
      <c r="B141" s="82" t="s">
        <v>430</v>
      </c>
      <c r="C141" s="83">
        <v>37975</v>
      </c>
      <c r="D141" s="82">
        <v>10387</v>
      </c>
      <c r="E141" s="84">
        <v>1058.4000000000001</v>
      </c>
    </row>
    <row r="142" spans="1:5">
      <c r="A142" s="82" t="s">
        <v>426</v>
      </c>
      <c r="B142" s="82" t="s">
        <v>432</v>
      </c>
      <c r="C142" s="83">
        <v>37975</v>
      </c>
      <c r="D142" s="82">
        <v>10388</v>
      </c>
      <c r="E142" s="84">
        <v>1228.8</v>
      </c>
    </row>
    <row r="143" spans="1:5">
      <c r="A143" s="82" t="s">
        <v>426</v>
      </c>
      <c r="B143" s="82" t="s">
        <v>427</v>
      </c>
      <c r="C143" s="83">
        <v>37979</v>
      </c>
      <c r="D143" s="82">
        <v>10389</v>
      </c>
      <c r="E143" s="84">
        <v>1832.8</v>
      </c>
    </row>
    <row r="144" spans="1:5">
      <c r="A144" s="82" t="s">
        <v>423</v>
      </c>
      <c r="B144" s="82" t="s">
        <v>425</v>
      </c>
      <c r="C144" s="83">
        <v>37981</v>
      </c>
      <c r="D144" s="82">
        <v>10390</v>
      </c>
      <c r="E144" s="84">
        <v>2090.88</v>
      </c>
    </row>
    <row r="145" spans="1:5">
      <c r="A145" s="82" t="s">
        <v>426</v>
      </c>
      <c r="B145" s="82" t="s">
        <v>428</v>
      </c>
      <c r="C145" s="83">
        <v>37986</v>
      </c>
      <c r="D145" s="82">
        <v>10391</v>
      </c>
      <c r="E145" s="84">
        <v>86.4</v>
      </c>
    </row>
    <row r="146" spans="1:5">
      <c r="A146" s="82" t="s">
        <v>426</v>
      </c>
      <c r="B146" s="82" t="s">
        <v>432</v>
      </c>
      <c r="C146" s="83">
        <v>37987</v>
      </c>
      <c r="D146" s="82">
        <v>10392</v>
      </c>
      <c r="E146" s="84">
        <v>1440</v>
      </c>
    </row>
    <row r="147" spans="1:5">
      <c r="A147" s="82" t="s">
        <v>426</v>
      </c>
      <c r="B147" s="82" t="s">
        <v>430</v>
      </c>
      <c r="C147" s="83">
        <v>37989</v>
      </c>
      <c r="D147" s="82">
        <v>10393</v>
      </c>
      <c r="E147" s="84">
        <v>2556.9499999999998</v>
      </c>
    </row>
    <row r="148" spans="1:5">
      <c r="A148" s="82" t="s">
        <v>426</v>
      </c>
      <c r="B148" s="82" t="s">
        <v>430</v>
      </c>
      <c r="C148" s="83">
        <v>37989</v>
      </c>
      <c r="D148" s="82">
        <v>10394</v>
      </c>
      <c r="E148" s="84">
        <v>442</v>
      </c>
    </row>
    <row r="149" spans="1:5">
      <c r="A149" s="82" t="s">
        <v>423</v>
      </c>
      <c r="B149" s="82" t="s">
        <v>425</v>
      </c>
      <c r="C149" s="83">
        <v>37989</v>
      </c>
      <c r="D149" s="82">
        <v>10395</v>
      </c>
      <c r="E149" s="84">
        <v>2122.92</v>
      </c>
    </row>
    <row r="150" spans="1:5">
      <c r="A150" s="82" t="s">
        <v>426</v>
      </c>
      <c r="B150" s="82" t="s">
        <v>430</v>
      </c>
      <c r="C150" s="83">
        <v>37992</v>
      </c>
      <c r="D150" s="82">
        <v>10396</v>
      </c>
      <c r="E150" s="84">
        <v>1903.8</v>
      </c>
    </row>
    <row r="151" spans="1:5">
      <c r="A151" s="82" t="s">
        <v>423</v>
      </c>
      <c r="B151" s="82" t="s">
        <v>424</v>
      </c>
      <c r="C151" s="83">
        <v>37988</v>
      </c>
      <c r="D151" s="82">
        <v>10397</v>
      </c>
      <c r="E151" s="84">
        <v>716.72</v>
      </c>
    </row>
    <row r="152" spans="1:5">
      <c r="A152" s="82" t="s">
        <v>426</v>
      </c>
      <c r="B152" s="82" t="s">
        <v>432</v>
      </c>
      <c r="C152" s="83">
        <v>37995</v>
      </c>
      <c r="D152" s="82">
        <v>10398</v>
      </c>
      <c r="E152" s="84">
        <v>2505.6</v>
      </c>
    </row>
    <row r="153" spans="1:5">
      <c r="A153" s="82" t="s">
        <v>426</v>
      </c>
      <c r="B153" s="82" t="s">
        <v>431</v>
      </c>
      <c r="C153" s="83">
        <v>37994</v>
      </c>
      <c r="D153" s="82">
        <v>10399</v>
      </c>
      <c r="E153" s="84">
        <v>1765.6</v>
      </c>
    </row>
    <row r="154" spans="1:5">
      <c r="A154" s="82" t="s">
        <v>426</v>
      </c>
      <c r="B154" s="82" t="s">
        <v>430</v>
      </c>
      <c r="C154" s="83">
        <v>38002</v>
      </c>
      <c r="D154" s="82">
        <v>10400</v>
      </c>
      <c r="E154" s="84">
        <v>3063</v>
      </c>
    </row>
    <row r="155" spans="1:5">
      <c r="A155" s="82" t="s">
        <v>426</v>
      </c>
      <c r="B155" s="82" t="s">
        <v>430</v>
      </c>
      <c r="C155" s="83">
        <v>37996</v>
      </c>
      <c r="D155" s="82">
        <v>10401</v>
      </c>
      <c r="E155" s="84">
        <v>3868.6</v>
      </c>
    </row>
    <row r="156" spans="1:5">
      <c r="A156" s="82" t="s">
        <v>426</v>
      </c>
      <c r="B156" s="82" t="s">
        <v>431</v>
      </c>
      <c r="C156" s="83">
        <v>37996</v>
      </c>
      <c r="D156" s="82">
        <v>10402</v>
      </c>
      <c r="E156" s="84">
        <v>2713.5</v>
      </c>
    </row>
    <row r="157" spans="1:5">
      <c r="A157" s="82" t="s">
        <v>426</v>
      </c>
      <c r="B157" s="82" t="s">
        <v>427</v>
      </c>
      <c r="C157" s="83">
        <v>37995</v>
      </c>
      <c r="D157" s="82">
        <v>10403</v>
      </c>
      <c r="E157" s="84">
        <v>855.01</v>
      </c>
    </row>
    <row r="158" spans="1:5">
      <c r="A158" s="82" t="s">
        <v>426</v>
      </c>
      <c r="B158" s="82" t="s">
        <v>432</v>
      </c>
      <c r="C158" s="83">
        <v>37994</v>
      </c>
      <c r="D158" s="82">
        <v>10404</v>
      </c>
      <c r="E158" s="84">
        <v>1591.25</v>
      </c>
    </row>
    <row r="159" spans="1:5">
      <c r="A159" s="82" t="s">
        <v>426</v>
      </c>
      <c r="B159" s="82" t="s">
        <v>430</v>
      </c>
      <c r="C159" s="83">
        <v>38008</v>
      </c>
      <c r="D159" s="82">
        <v>10405</v>
      </c>
      <c r="E159" s="84">
        <v>400</v>
      </c>
    </row>
    <row r="160" spans="1:5">
      <c r="A160" s="82" t="s">
        <v>423</v>
      </c>
      <c r="B160" s="82" t="s">
        <v>433</v>
      </c>
      <c r="C160" s="83">
        <v>37999</v>
      </c>
      <c r="D160" s="82">
        <v>10406</v>
      </c>
      <c r="E160" s="84">
        <v>1830.78</v>
      </c>
    </row>
    <row r="161" spans="1:5">
      <c r="A161" s="82" t="s">
        <v>426</v>
      </c>
      <c r="B161" s="82" t="s">
        <v>432</v>
      </c>
      <c r="C161" s="83">
        <v>38016</v>
      </c>
      <c r="D161" s="82">
        <v>10407</v>
      </c>
      <c r="E161" s="84">
        <v>1194</v>
      </c>
    </row>
    <row r="162" spans="1:5">
      <c r="A162" s="82" t="s">
        <v>426</v>
      </c>
      <c r="B162" s="82" t="s">
        <v>431</v>
      </c>
      <c r="C162" s="83">
        <v>38000</v>
      </c>
      <c r="D162" s="82">
        <v>10408</v>
      </c>
      <c r="E162" s="84">
        <v>1622.4</v>
      </c>
    </row>
    <row r="163" spans="1:5">
      <c r="A163" s="82" t="s">
        <v>426</v>
      </c>
      <c r="B163" s="82" t="s">
        <v>428</v>
      </c>
      <c r="C163" s="83">
        <v>38000</v>
      </c>
      <c r="D163" s="82">
        <v>10409</v>
      </c>
      <c r="E163" s="84">
        <v>319.2</v>
      </c>
    </row>
    <row r="164" spans="1:5">
      <c r="A164" s="82" t="s">
        <v>426</v>
      </c>
      <c r="B164" s="82" t="s">
        <v>428</v>
      </c>
      <c r="C164" s="83">
        <v>38001</v>
      </c>
      <c r="D164" s="82">
        <v>10410</v>
      </c>
      <c r="E164" s="84">
        <v>802</v>
      </c>
    </row>
    <row r="165" spans="1:5">
      <c r="A165" s="82" t="s">
        <v>423</v>
      </c>
      <c r="B165" s="82" t="s">
        <v>429</v>
      </c>
      <c r="C165" s="83">
        <v>38007</v>
      </c>
      <c r="D165" s="82">
        <v>10411</v>
      </c>
      <c r="E165" s="84">
        <v>966.8</v>
      </c>
    </row>
    <row r="166" spans="1:5">
      <c r="A166" s="82" t="s">
        <v>426</v>
      </c>
      <c r="B166" s="82" t="s">
        <v>431</v>
      </c>
      <c r="C166" s="83">
        <v>38001</v>
      </c>
      <c r="D166" s="82">
        <v>10412</v>
      </c>
      <c r="E166" s="84">
        <v>334.8</v>
      </c>
    </row>
    <row r="167" spans="1:5">
      <c r="A167" s="82" t="s">
        <v>426</v>
      </c>
      <c r="B167" s="82" t="s">
        <v>428</v>
      </c>
      <c r="C167" s="83">
        <v>38002</v>
      </c>
      <c r="D167" s="82">
        <v>10413</v>
      </c>
      <c r="E167" s="84">
        <v>2123.1999999999998</v>
      </c>
    </row>
    <row r="168" spans="1:5">
      <c r="A168" s="82" t="s">
        <v>426</v>
      </c>
      <c r="B168" s="82" t="s">
        <v>432</v>
      </c>
      <c r="C168" s="83">
        <v>38003</v>
      </c>
      <c r="D168" s="82">
        <v>10414</v>
      </c>
      <c r="E168" s="84">
        <v>224.83</v>
      </c>
    </row>
    <row r="169" spans="1:5">
      <c r="A169" s="82" t="s">
        <v>426</v>
      </c>
      <c r="B169" s="82" t="s">
        <v>428</v>
      </c>
      <c r="C169" s="83">
        <v>38010</v>
      </c>
      <c r="D169" s="82">
        <v>10415</v>
      </c>
      <c r="E169" s="84">
        <v>102.4</v>
      </c>
    </row>
    <row r="170" spans="1:5">
      <c r="A170" s="82" t="s">
        <v>426</v>
      </c>
      <c r="B170" s="82" t="s">
        <v>431</v>
      </c>
      <c r="C170" s="83">
        <v>38013</v>
      </c>
      <c r="D170" s="82">
        <v>10416</v>
      </c>
      <c r="E170" s="84">
        <v>720</v>
      </c>
    </row>
    <row r="171" spans="1:5">
      <c r="A171" s="82" t="s">
        <v>426</v>
      </c>
      <c r="B171" s="82" t="s">
        <v>427</v>
      </c>
      <c r="C171" s="83">
        <v>38014</v>
      </c>
      <c r="D171" s="82">
        <v>10417</v>
      </c>
      <c r="E171" s="84">
        <v>11188.4</v>
      </c>
    </row>
    <row r="172" spans="1:5">
      <c r="A172" s="82" t="s">
        <v>426</v>
      </c>
      <c r="B172" s="82" t="s">
        <v>427</v>
      </c>
      <c r="C172" s="83">
        <v>38010</v>
      </c>
      <c r="D172" s="82">
        <v>10418</v>
      </c>
      <c r="E172" s="84">
        <v>1814.8</v>
      </c>
    </row>
    <row r="173" spans="1:5">
      <c r="A173" s="82" t="s">
        <v>426</v>
      </c>
      <c r="B173" s="82" t="s">
        <v>427</v>
      </c>
      <c r="C173" s="83">
        <v>38016</v>
      </c>
      <c r="D173" s="82">
        <v>10419</v>
      </c>
      <c r="E173" s="84">
        <v>2097.6</v>
      </c>
    </row>
    <row r="174" spans="1:5">
      <c r="A174" s="82" t="s">
        <v>426</v>
      </c>
      <c r="B174" s="82" t="s">
        <v>428</v>
      </c>
      <c r="C174" s="83">
        <v>38013</v>
      </c>
      <c r="D174" s="82">
        <v>10420</v>
      </c>
      <c r="E174" s="84">
        <v>1707.84</v>
      </c>
    </row>
    <row r="175" spans="1:5">
      <c r="A175" s="82" t="s">
        <v>426</v>
      </c>
      <c r="B175" s="82" t="s">
        <v>431</v>
      </c>
      <c r="C175" s="83">
        <v>38013</v>
      </c>
      <c r="D175" s="82">
        <v>10421</v>
      </c>
      <c r="E175" s="84">
        <v>1194.27</v>
      </c>
    </row>
    <row r="176" spans="1:5">
      <c r="A176" s="82" t="s">
        <v>426</v>
      </c>
      <c r="B176" s="82" t="s">
        <v>432</v>
      </c>
      <c r="C176" s="83">
        <v>38017</v>
      </c>
      <c r="D176" s="82">
        <v>10422</v>
      </c>
      <c r="E176" s="84">
        <v>49.8</v>
      </c>
    </row>
    <row r="177" spans="1:5">
      <c r="A177" s="82" t="s">
        <v>423</v>
      </c>
      <c r="B177" s="82" t="s">
        <v>425</v>
      </c>
      <c r="C177" s="83">
        <v>38041</v>
      </c>
      <c r="D177" s="82">
        <v>10423</v>
      </c>
      <c r="E177" s="84">
        <v>1020</v>
      </c>
    </row>
    <row r="178" spans="1:5">
      <c r="A178" s="82" t="s">
        <v>423</v>
      </c>
      <c r="B178" s="82" t="s">
        <v>433</v>
      </c>
      <c r="C178" s="83">
        <v>38013</v>
      </c>
      <c r="D178" s="82">
        <v>10424</v>
      </c>
      <c r="E178" s="84">
        <v>9194.56</v>
      </c>
    </row>
    <row r="179" spans="1:5">
      <c r="A179" s="82" t="s">
        <v>423</v>
      </c>
      <c r="B179" s="82" t="s">
        <v>425</v>
      </c>
      <c r="C179" s="83">
        <v>38031</v>
      </c>
      <c r="D179" s="82">
        <v>10425</v>
      </c>
      <c r="E179" s="84">
        <v>360</v>
      </c>
    </row>
    <row r="180" spans="1:5">
      <c r="A180" s="82" t="s">
        <v>426</v>
      </c>
      <c r="B180" s="82" t="s">
        <v>427</v>
      </c>
      <c r="C180" s="83">
        <v>38023</v>
      </c>
      <c r="D180" s="82">
        <v>10426</v>
      </c>
      <c r="E180" s="84">
        <v>338.2</v>
      </c>
    </row>
    <row r="181" spans="1:5">
      <c r="A181" s="82" t="s">
        <v>426</v>
      </c>
      <c r="B181" s="82" t="s">
        <v>427</v>
      </c>
      <c r="C181" s="83">
        <v>38049</v>
      </c>
      <c r="D181" s="82">
        <v>10427</v>
      </c>
      <c r="E181" s="84">
        <v>651</v>
      </c>
    </row>
    <row r="182" spans="1:5">
      <c r="A182" s="82" t="s">
        <v>423</v>
      </c>
      <c r="B182" s="82" t="s">
        <v>433</v>
      </c>
      <c r="C182" s="83">
        <v>38021</v>
      </c>
      <c r="D182" s="82">
        <v>10428</v>
      </c>
      <c r="E182" s="84">
        <v>192</v>
      </c>
    </row>
    <row r="183" spans="1:5">
      <c r="A183" s="82" t="s">
        <v>426</v>
      </c>
      <c r="B183" s="82" t="s">
        <v>428</v>
      </c>
      <c r="C183" s="83">
        <v>38024</v>
      </c>
      <c r="D183" s="82">
        <v>10429</v>
      </c>
      <c r="E183" s="84">
        <v>1441.37</v>
      </c>
    </row>
    <row r="184" spans="1:5">
      <c r="A184" s="82" t="s">
        <v>426</v>
      </c>
      <c r="B184" s="82" t="s">
        <v>427</v>
      </c>
      <c r="C184" s="83">
        <v>38020</v>
      </c>
      <c r="D184" s="82">
        <v>10430</v>
      </c>
      <c r="E184" s="84">
        <v>4899.2</v>
      </c>
    </row>
    <row r="185" spans="1:5">
      <c r="A185" s="82" t="s">
        <v>426</v>
      </c>
      <c r="B185" s="82" t="s">
        <v>427</v>
      </c>
      <c r="C185" s="83">
        <v>38024</v>
      </c>
      <c r="D185" s="82">
        <v>10431</v>
      </c>
      <c r="E185" s="84">
        <v>1892.25</v>
      </c>
    </row>
    <row r="186" spans="1:5">
      <c r="A186" s="82" t="s">
        <v>426</v>
      </c>
      <c r="B186" s="82" t="s">
        <v>428</v>
      </c>
      <c r="C186" s="83">
        <v>38024</v>
      </c>
      <c r="D186" s="82">
        <v>10432</v>
      </c>
      <c r="E186" s="84">
        <v>485</v>
      </c>
    </row>
    <row r="187" spans="1:5">
      <c r="A187" s="82" t="s">
        <v>426</v>
      </c>
      <c r="B187" s="82" t="s">
        <v>428</v>
      </c>
      <c r="C187" s="83">
        <v>38050</v>
      </c>
      <c r="D187" s="82">
        <v>10433</v>
      </c>
      <c r="E187" s="84">
        <v>851.2</v>
      </c>
    </row>
    <row r="188" spans="1:5">
      <c r="A188" s="82" t="s">
        <v>426</v>
      </c>
      <c r="B188" s="82" t="s">
        <v>428</v>
      </c>
      <c r="C188" s="83">
        <v>38030</v>
      </c>
      <c r="D188" s="82">
        <v>10434</v>
      </c>
      <c r="E188" s="84">
        <v>321.12</v>
      </c>
    </row>
    <row r="189" spans="1:5">
      <c r="A189" s="82" t="s">
        <v>426</v>
      </c>
      <c r="B189" s="82" t="s">
        <v>431</v>
      </c>
      <c r="C189" s="83">
        <v>38024</v>
      </c>
      <c r="D189" s="82">
        <v>10435</v>
      </c>
      <c r="E189" s="84">
        <v>631.6</v>
      </c>
    </row>
    <row r="190" spans="1:5">
      <c r="A190" s="82" t="s">
        <v>426</v>
      </c>
      <c r="B190" s="82" t="s">
        <v>428</v>
      </c>
      <c r="C190" s="83">
        <v>38028</v>
      </c>
      <c r="D190" s="82">
        <v>10436</v>
      </c>
      <c r="E190" s="84">
        <v>1994.52</v>
      </c>
    </row>
    <row r="191" spans="1:5">
      <c r="A191" s="82" t="s">
        <v>426</v>
      </c>
      <c r="B191" s="82" t="s">
        <v>431</v>
      </c>
      <c r="C191" s="83">
        <v>38029</v>
      </c>
      <c r="D191" s="82">
        <v>10437</v>
      </c>
      <c r="E191" s="84">
        <v>393</v>
      </c>
    </row>
    <row r="192" spans="1:5">
      <c r="A192" s="82" t="s">
        <v>426</v>
      </c>
      <c r="B192" s="82" t="s">
        <v>428</v>
      </c>
      <c r="C192" s="83">
        <v>38031</v>
      </c>
      <c r="D192" s="82">
        <v>10438</v>
      </c>
      <c r="E192" s="84">
        <v>454</v>
      </c>
    </row>
    <row r="193" spans="1:5">
      <c r="A193" s="82" t="s">
        <v>423</v>
      </c>
      <c r="B193" s="82" t="s">
        <v>425</v>
      </c>
      <c r="C193" s="83">
        <v>38027</v>
      </c>
      <c r="D193" s="82">
        <v>10439</v>
      </c>
      <c r="E193" s="84">
        <v>1078</v>
      </c>
    </row>
    <row r="194" spans="1:5">
      <c r="A194" s="82" t="s">
        <v>426</v>
      </c>
      <c r="B194" s="82" t="s">
        <v>427</v>
      </c>
      <c r="C194" s="83">
        <v>38045</v>
      </c>
      <c r="D194" s="82">
        <v>10440</v>
      </c>
      <c r="E194" s="84">
        <v>4924.13</v>
      </c>
    </row>
    <row r="195" spans="1:5">
      <c r="A195" s="82" t="s">
        <v>426</v>
      </c>
      <c r="B195" s="82" t="s">
        <v>428</v>
      </c>
      <c r="C195" s="83">
        <v>38060</v>
      </c>
      <c r="D195" s="82">
        <v>10441</v>
      </c>
      <c r="E195" s="84">
        <v>1755</v>
      </c>
    </row>
    <row r="196" spans="1:5">
      <c r="A196" s="82" t="s">
        <v>426</v>
      </c>
      <c r="B196" s="82" t="s">
        <v>428</v>
      </c>
      <c r="C196" s="83">
        <v>38035</v>
      </c>
      <c r="D196" s="82">
        <v>10442</v>
      </c>
      <c r="E196" s="84">
        <v>1792</v>
      </c>
    </row>
    <row r="197" spans="1:5">
      <c r="A197" s="82" t="s">
        <v>426</v>
      </c>
      <c r="B197" s="82" t="s">
        <v>431</v>
      </c>
      <c r="C197" s="83">
        <v>38031</v>
      </c>
      <c r="D197" s="82">
        <v>10443</v>
      </c>
      <c r="E197" s="84">
        <v>517.44000000000005</v>
      </c>
    </row>
    <row r="198" spans="1:5">
      <c r="A198" s="82" t="s">
        <v>426</v>
      </c>
      <c r="B198" s="82" t="s">
        <v>428</v>
      </c>
      <c r="C198" s="83">
        <v>38038</v>
      </c>
      <c r="D198" s="82">
        <v>10444</v>
      </c>
      <c r="E198" s="84">
        <v>1031.7</v>
      </c>
    </row>
    <row r="199" spans="1:5">
      <c r="A199" s="82" t="s">
        <v>426</v>
      </c>
      <c r="B199" s="82" t="s">
        <v>428</v>
      </c>
      <c r="C199" s="83">
        <v>38037</v>
      </c>
      <c r="D199" s="82">
        <v>10445</v>
      </c>
      <c r="E199" s="84">
        <v>174.9</v>
      </c>
    </row>
    <row r="200" spans="1:5">
      <c r="A200" s="82" t="s">
        <v>423</v>
      </c>
      <c r="B200" s="82" t="s">
        <v>425</v>
      </c>
      <c r="C200" s="83">
        <v>38036</v>
      </c>
      <c r="D200" s="82">
        <v>10446</v>
      </c>
      <c r="E200" s="84">
        <v>246.24</v>
      </c>
    </row>
    <row r="201" spans="1:5">
      <c r="A201" s="82" t="s">
        <v>426</v>
      </c>
      <c r="B201" s="82" t="s">
        <v>427</v>
      </c>
      <c r="C201" s="83">
        <v>38053</v>
      </c>
      <c r="D201" s="82">
        <v>10447</v>
      </c>
      <c r="E201" s="84">
        <v>914.4</v>
      </c>
    </row>
    <row r="202" spans="1:5">
      <c r="A202" s="82" t="s">
        <v>426</v>
      </c>
      <c r="B202" s="82" t="s">
        <v>427</v>
      </c>
      <c r="C202" s="83">
        <v>38041</v>
      </c>
      <c r="D202" s="82">
        <v>10448</v>
      </c>
      <c r="E202" s="84">
        <v>443.4</v>
      </c>
    </row>
    <row r="203" spans="1:5">
      <c r="A203" s="82" t="s">
        <v>426</v>
      </c>
      <c r="B203" s="82" t="s">
        <v>428</v>
      </c>
      <c r="C203" s="83">
        <v>38044</v>
      </c>
      <c r="D203" s="82">
        <v>10449</v>
      </c>
      <c r="E203" s="84">
        <v>1838.2</v>
      </c>
    </row>
    <row r="204" spans="1:5">
      <c r="A204" s="82" t="s">
        <v>426</v>
      </c>
      <c r="B204" s="82" t="s">
        <v>431</v>
      </c>
      <c r="C204" s="83">
        <v>38057</v>
      </c>
      <c r="D204" s="82">
        <v>10450</v>
      </c>
      <c r="E204" s="84">
        <v>425.12</v>
      </c>
    </row>
    <row r="205" spans="1:5">
      <c r="A205" s="82" t="s">
        <v>426</v>
      </c>
      <c r="B205" s="82" t="s">
        <v>427</v>
      </c>
      <c r="C205" s="83">
        <v>38058</v>
      </c>
      <c r="D205" s="82">
        <v>10451</v>
      </c>
      <c r="E205" s="84">
        <v>3849.66</v>
      </c>
    </row>
    <row r="206" spans="1:5">
      <c r="A206" s="82" t="s">
        <v>426</v>
      </c>
      <c r="B206" s="82" t="s">
        <v>431</v>
      </c>
      <c r="C206" s="83">
        <v>38043</v>
      </c>
      <c r="D206" s="82">
        <v>10452</v>
      </c>
      <c r="E206" s="84">
        <v>2018.5</v>
      </c>
    </row>
    <row r="207" spans="1:5">
      <c r="A207" s="82" t="s">
        <v>426</v>
      </c>
      <c r="B207" s="82" t="s">
        <v>430</v>
      </c>
      <c r="C207" s="83">
        <v>38043</v>
      </c>
      <c r="D207" s="82">
        <v>10453</v>
      </c>
      <c r="E207" s="84">
        <v>407.7</v>
      </c>
    </row>
    <row r="208" spans="1:5">
      <c r="A208" s="82" t="s">
        <v>426</v>
      </c>
      <c r="B208" s="82" t="s">
        <v>427</v>
      </c>
      <c r="C208" s="83">
        <v>38042</v>
      </c>
      <c r="D208" s="82">
        <v>10454</v>
      </c>
      <c r="E208" s="84">
        <v>331.2</v>
      </c>
    </row>
    <row r="209" spans="1:5">
      <c r="A209" s="82" t="s">
        <v>426</v>
      </c>
      <c r="B209" s="82" t="s">
        <v>431</v>
      </c>
      <c r="C209" s="83">
        <v>38049</v>
      </c>
      <c r="D209" s="82">
        <v>10455</v>
      </c>
      <c r="E209" s="84">
        <v>2684</v>
      </c>
    </row>
    <row r="210" spans="1:5">
      <c r="A210" s="82" t="s">
        <v>426</v>
      </c>
      <c r="B210" s="82" t="s">
        <v>431</v>
      </c>
      <c r="C210" s="83">
        <v>38045</v>
      </c>
      <c r="D210" s="82">
        <v>10456</v>
      </c>
      <c r="E210" s="84">
        <v>557.6</v>
      </c>
    </row>
    <row r="211" spans="1:5">
      <c r="A211" s="82" t="s">
        <v>426</v>
      </c>
      <c r="B211" s="82" t="s">
        <v>432</v>
      </c>
      <c r="C211" s="83">
        <v>38049</v>
      </c>
      <c r="D211" s="82">
        <v>10457</v>
      </c>
      <c r="E211" s="84">
        <v>1584</v>
      </c>
    </row>
    <row r="212" spans="1:5">
      <c r="A212" s="82" t="s">
        <v>423</v>
      </c>
      <c r="B212" s="82" t="s">
        <v>433</v>
      </c>
      <c r="C212" s="83">
        <v>38050</v>
      </c>
      <c r="D212" s="82">
        <v>10458</v>
      </c>
      <c r="E212" s="84">
        <v>3891</v>
      </c>
    </row>
    <row r="213" spans="1:5">
      <c r="A213" s="82" t="s">
        <v>426</v>
      </c>
      <c r="B213" s="82" t="s">
        <v>427</v>
      </c>
      <c r="C213" s="83">
        <v>38045</v>
      </c>
      <c r="D213" s="82">
        <v>10459</v>
      </c>
      <c r="E213" s="84">
        <v>1659.2</v>
      </c>
    </row>
    <row r="214" spans="1:5">
      <c r="A214" s="82" t="s">
        <v>426</v>
      </c>
      <c r="B214" s="82" t="s">
        <v>431</v>
      </c>
      <c r="C214" s="83">
        <v>38049</v>
      </c>
      <c r="D214" s="82">
        <v>10460</v>
      </c>
      <c r="E214" s="84">
        <v>176.1</v>
      </c>
    </row>
    <row r="215" spans="1:5">
      <c r="A215" s="82" t="s">
        <v>426</v>
      </c>
      <c r="B215" s="82" t="s">
        <v>430</v>
      </c>
      <c r="C215" s="83">
        <v>38051</v>
      </c>
      <c r="D215" s="82">
        <v>10461</v>
      </c>
      <c r="E215" s="84">
        <v>1538.7</v>
      </c>
    </row>
    <row r="216" spans="1:5">
      <c r="A216" s="82" t="s">
        <v>426</v>
      </c>
      <c r="B216" s="82" t="s">
        <v>432</v>
      </c>
      <c r="C216" s="83">
        <v>38064</v>
      </c>
      <c r="D216" s="82">
        <v>10462</v>
      </c>
      <c r="E216" s="84">
        <v>156</v>
      </c>
    </row>
    <row r="217" spans="1:5">
      <c r="A217" s="82" t="s">
        <v>423</v>
      </c>
      <c r="B217" s="82" t="s">
        <v>424</v>
      </c>
      <c r="C217" s="83">
        <v>38052</v>
      </c>
      <c r="D217" s="82">
        <v>10463</v>
      </c>
      <c r="E217" s="84">
        <v>713.3</v>
      </c>
    </row>
    <row r="218" spans="1:5">
      <c r="A218" s="82" t="s">
        <v>426</v>
      </c>
      <c r="B218" s="82" t="s">
        <v>427</v>
      </c>
      <c r="C218" s="83">
        <v>38060</v>
      </c>
      <c r="D218" s="82">
        <v>10464</v>
      </c>
      <c r="E218" s="84">
        <v>1609.28</v>
      </c>
    </row>
    <row r="219" spans="1:5">
      <c r="A219" s="82" t="s">
        <v>426</v>
      </c>
      <c r="B219" s="82" t="s">
        <v>430</v>
      </c>
      <c r="C219" s="83">
        <v>38060</v>
      </c>
      <c r="D219" s="82">
        <v>10465</v>
      </c>
      <c r="E219" s="84">
        <v>2518</v>
      </c>
    </row>
    <row r="220" spans="1:5">
      <c r="A220" s="82" t="s">
        <v>426</v>
      </c>
      <c r="B220" s="82" t="s">
        <v>427</v>
      </c>
      <c r="C220" s="83">
        <v>38059</v>
      </c>
      <c r="D220" s="82">
        <v>10466</v>
      </c>
      <c r="E220" s="84">
        <v>216</v>
      </c>
    </row>
    <row r="221" spans="1:5">
      <c r="A221" s="82" t="s">
        <v>426</v>
      </c>
      <c r="B221" s="82" t="s">
        <v>431</v>
      </c>
      <c r="C221" s="83">
        <v>38057</v>
      </c>
      <c r="D221" s="82">
        <v>10467</v>
      </c>
      <c r="E221" s="84">
        <v>235.2</v>
      </c>
    </row>
    <row r="222" spans="1:5">
      <c r="A222" s="82" t="s">
        <v>426</v>
      </c>
      <c r="B222" s="82" t="s">
        <v>428</v>
      </c>
      <c r="C222" s="83">
        <v>38058</v>
      </c>
      <c r="D222" s="82">
        <v>10468</v>
      </c>
      <c r="E222" s="84">
        <v>717.6</v>
      </c>
    </row>
    <row r="223" spans="1:5">
      <c r="A223" s="82" t="s">
        <v>426</v>
      </c>
      <c r="B223" s="82" t="s">
        <v>430</v>
      </c>
      <c r="C223" s="83">
        <v>38060</v>
      </c>
      <c r="D223" s="82">
        <v>10469</v>
      </c>
      <c r="E223" s="84">
        <v>956.67</v>
      </c>
    </row>
    <row r="224" spans="1:5">
      <c r="A224" s="82" t="s">
        <v>426</v>
      </c>
      <c r="B224" s="82" t="s">
        <v>427</v>
      </c>
      <c r="C224" s="83">
        <v>38060</v>
      </c>
      <c r="D224" s="82">
        <v>10470</v>
      </c>
      <c r="E224" s="84">
        <v>1820.8</v>
      </c>
    </row>
    <row r="225" spans="1:5">
      <c r="A225" s="82" t="s">
        <v>426</v>
      </c>
      <c r="B225" s="82" t="s">
        <v>432</v>
      </c>
      <c r="C225" s="83">
        <v>38064</v>
      </c>
      <c r="D225" s="82">
        <v>10471</v>
      </c>
      <c r="E225" s="84">
        <v>1328</v>
      </c>
    </row>
    <row r="226" spans="1:5">
      <c r="A226" s="82" t="s">
        <v>426</v>
      </c>
      <c r="B226" s="82" t="s">
        <v>431</v>
      </c>
      <c r="C226" s="83">
        <v>38065</v>
      </c>
      <c r="D226" s="82">
        <v>10472</v>
      </c>
      <c r="E226" s="84">
        <v>1036.8</v>
      </c>
    </row>
    <row r="227" spans="1:5">
      <c r="A227" s="82" t="s">
        <v>426</v>
      </c>
      <c r="B227" s="82" t="s">
        <v>430</v>
      </c>
      <c r="C227" s="83">
        <v>38067</v>
      </c>
      <c r="D227" s="82">
        <v>10473</v>
      </c>
      <c r="E227" s="84">
        <v>230.4</v>
      </c>
    </row>
    <row r="228" spans="1:5">
      <c r="A228" s="82" t="s">
        <v>423</v>
      </c>
      <c r="B228" s="82" t="s">
        <v>424</v>
      </c>
      <c r="C228" s="83">
        <v>38067</v>
      </c>
      <c r="D228" s="82">
        <v>10474</v>
      </c>
      <c r="E228" s="84">
        <v>1249.0999999999999</v>
      </c>
    </row>
    <row r="229" spans="1:5">
      <c r="A229" s="82" t="s">
        <v>423</v>
      </c>
      <c r="B229" s="82" t="s">
        <v>429</v>
      </c>
      <c r="C229" s="83">
        <v>38081</v>
      </c>
      <c r="D229" s="82">
        <v>10475</v>
      </c>
      <c r="E229" s="84">
        <v>1505.18</v>
      </c>
    </row>
    <row r="230" spans="1:5">
      <c r="A230" s="82" t="s">
        <v>426</v>
      </c>
      <c r="B230" s="82" t="s">
        <v>431</v>
      </c>
      <c r="C230" s="83">
        <v>38070</v>
      </c>
      <c r="D230" s="82">
        <v>10476</v>
      </c>
      <c r="E230" s="84">
        <v>180.48</v>
      </c>
    </row>
    <row r="231" spans="1:5">
      <c r="A231" s="82" t="s">
        <v>423</v>
      </c>
      <c r="B231" s="82" t="s">
        <v>424</v>
      </c>
      <c r="C231" s="83">
        <v>38071</v>
      </c>
      <c r="D231" s="82">
        <v>10477</v>
      </c>
      <c r="E231" s="84">
        <v>558</v>
      </c>
    </row>
    <row r="232" spans="1:5">
      <c r="A232" s="82" t="s">
        <v>426</v>
      </c>
      <c r="B232" s="82" t="s">
        <v>432</v>
      </c>
      <c r="C232" s="83">
        <v>38072</v>
      </c>
      <c r="D232" s="82">
        <v>10478</v>
      </c>
      <c r="E232" s="84">
        <v>471.2</v>
      </c>
    </row>
    <row r="233" spans="1:5">
      <c r="A233" s="82" t="s">
        <v>426</v>
      </c>
      <c r="B233" s="82" t="s">
        <v>428</v>
      </c>
      <c r="C233" s="83">
        <v>38067</v>
      </c>
      <c r="D233" s="82">
        <v>10479</v>
      </c>
      <c r="E233" s="84">
        <v>10495.6</v>
      </c>
    </row>
    <row r="234" spans="1:5">
      <c r="A234" s="82" t="s">
        <v>423</v>
      </c>
      <c r="B234" s="82" t="s">
        <v>425</v>
      </c>
      <c r="C234" s="83">
        <v>38070</v>
      </c>
      <c r="D234" s="82">
        <v>10480</v>
      </c>
      <c r="E234" s="84">
        <v>756</v>
      </c>
    </row>
    <row r="235" spans="1:5">
      <c r="A235" s="82" t="s">
        <v>426</v>
      </c>
      <c r="B235" s="82" t="s">
        <v>431</v>
      </c>
      <c r="C235" s="83">
        <v>38071</v>
      </c>
      <c r="D235" s="82">
        <v>10481</v>
      </c>
      <c r="E235" s="84">
        <v>1472</v>
      </c>
    </row>
    <row r="236" spans="1:5">
      <c r="A236" s="82" t="s">
        <v>426</v>
      </c>
      <c r="B236" s="82" t="s">
        <v>430</v>
      </c>
      <c r="C236" s="83">
        <v>38087</v>
      </c>
      <c r="D236" s="82">
        <v>10482</v>
      </c>
      <c r="E236" s="84">
        <v>147</v>
      </c>
    </row>
    <row r="237" spans="1:5">
      <c r="A237" s="82" t="s">
        <v>423</v>
      </c>
      <c r="B237" s="82" t="s">
        <v>433</v>
      </c>
      <c r="C237" s="83">
        <v>38102</v>
      </c>
      <c r="D237" s="82">
        <v>10483</v>
      </c>
      <c r="E237" s="84">
        <v>668.8</v>
      </c>
    </row>
    <row r="238" spans="1:5">
      <c r="A238" s="82" t="s">
        <v>426</v>
      </c>
      <c r="B238" s="82" t="s">
        <v>428</v>
      </c>
      <c r="C238" s="83">
        <v>38078</v>
      </c>
      <c r="D238" s="82">
        <v>10484</v>
      </c>
      <c r="E238" s="84">
        <v>386.2</v>
      </c>
    </row>
    <row r="239" spans="1:5">
      <c r="A239" s="82" t="s">
        <v>426</v>
      </c>
      <c r="B239" s="82" t="s">
        <v>427</v>
      </c>
      <c r="C239" s="83">
        <v>38077</v>
      </c>
      <c r="D239" s="82">
        <v>10485</v>
      </c>
      <c r="E239" s="84">
        <v>1584</v>
      </c>
    </row>
    <row r="240" spans="1:5">
      <c r="A240" s="82" t="s">
        <v>426</v>
      </c>
      <c r="B240" s="82" t="s">
        <v>430</v>
      </c>
      <c r="C240" s="83">
        <v>38079</v>
      </c>
      <c r="D240" s="82">
        <v>10486</v>
      </c>
      <c r="E240" s="84">
        <v>1272</v>
      </c>
    </row>
    <row r="241" spans="1:5">
      <c r="A241" s="82" t="s">
        <v>426</v>
      </c>
      <c r="B241" s="82" t="s">
        <v>432</v>
      </c>
      <c r="C241" s="83">
        <v>38074</v>
      </c>
      <c r="D241" s="82">
        <v>10487</v>
      </c>
      <c r="E241" s="84">
        <v>889.7</v>
      </c>
    </row>
    <row r="242" spans="1:5">
      <c r="A242" s="82" t="s">
        <v>426</v>
      </c>
      <c r="B242" s="82" t="s">
        <v>431</v>
      </c>
      <c r="C242" s="83">
        <v>38079</v>
      </c>
      <c r="D242" s="82">
        <v>10488</v>
      </c>
      <c r="E242" s="84">
        <v>1512</v>
      </c>
    </row>
    <row r="243" spans="1:5">
      <c r="A243" s="82" t="s">
        <v>423</v>
      </c>
      <c r="B243" s="82" t="s">
        <v>425</v>
      </c>
      <c r="C243" s="83">
        <v>38086</v>
      </c>
      <c r="D243" s="82">
        <v>10489</v>
      </c>
      <c r="E243" s="84">
        <v>439.2</v>
      </c>
    </row>
    <row r="244" spans="1:5">
      <c r="A244" s="82" t="s">
        <v>423</v>
      </c>
      <c r="B244" s="82" t="s">
        <v>433</v>
      </c>
      <c r="C244" s="83">
        <v>38080</v>
      </c>
      <c r="D244" s="82">
        <v>10490</v>
      </c>
      <c r="E244" s="84">
        <v>3163.2</v>
      </c>
    </row>
    <row r="245" spans="1:5">
      <c r="A245" s="82" t="s">
        <v>426</v>
      </c>
      <c r="B245" s="82" t="s">
        <v>431</v>
      </c>
      <c r="C245" s="83">
        <v>38085</v>
      </c>
      <c r="D245" s="82">
        <v>10491</v>
      </c>
      <c r="E245" s="84">
        <v>259.5</v>
      </c>
    </row>
    <row r="246" spans="1:5">
      <c r="A246" s="82" t="s">
        <v>426</v>
      </c>
      <c r="B246" s="82" t="s">
        <v>428</v>
      </c>
      <c r="C246" s="83">
        <v>38088</v>
      </c>
      <c r="D246" s="82">
        <v>10492</v>
      </c>
      <c r="E246" s="84">
        <v>851.2</v>
      </c>
    </row>
    <row r="247" spans="1:5">
      <c r="A247" s="82" t="s">
        <v>426</v>
      </c>
      <c r="B247" s="82" t="s">
        <v>427</v>
      </c>
      <c r="C247" s="83">
        <v>38087</v>
      </c>
      <c r="D247" s="82">
        <v>10493</v>
      </c>
      <c r="E247" s="84">
        <v>608.4</v>
      </c>
    </row>
    <row r="248" spans="1:5">
      <c r="A248" s="82" t="s">
        <v>426</v>
      </c>
      <c r="B248" s="82" t="s">
        <v>427</v>
      </c>
      <c r="C248" s="83">
        <v>38086</v>
      </c>
      <c r="D248" s="82">
        <v>10494</v>
      </c>
      <c r="E248" s="84">
        <v>912</v>
      </c>
    </row>
    <row r="249" spans="1:5">
      <c r="A249" s="82" t="s">
        <v>426</v>
      </c>
      <c r="B249" s="82" t="s">
        <v>428</v>
      </c>
      <c r="C249" s="83">
        <v>38088</v>
      </c>
      <c r="D249" s="82">
        <v>10495</v>
      </c>
      <c r="E249" s="84">
        <v>278</v>
      </c>
    </row>
    <row r="250" spans="1:5">
      <c r="A250" s="82" t="s">
        <v>423</v>
      </c>
      <c r="B250" s="82" t="s">
        <v>433</v>
      </c>
      <c r="C250" s="83">
        <v>38084</v>
      </c>
      <c r="D250" s="82">
        <v>10496</v>
      </c>
      <c r="E250" s="84">
        <v>190</v>
      </c>
    </row>
    <row r="251" spans="1:5">
      <c r="A251" s="82" t="s">
        <v>423</v>
      </c>
      <c r="B251" s="82" t="s">
        <v>433</v>
      </c>
      <c r="C251" s="83">
        <v>38084</v>
      </c>
      <c r="D251" s="82">
        <v>10497</v>
      </c>
      <c r="E251" s="84">
        <v>1380.6</v>
      </c>
    </row>
    <row r="252" spans="1:5">
      <c r="A252" s="82" t="s">
        <v>426</v>
      </c>
      <c r="B252" s="82" t="s">
        <v>431</v>
      </c>
      <c r="C252" s="83">
        <v>38088</v>
      </c>
      <c r="D252" s="82">
        <v>10498</v>
      </c>
      <c r="E252" s="84">
        <v>575</v>
      </c>
    </row>
    <row r="253" spans="1:5">
      <c r="A253" s="82" t="s">
        <v>426</v>
      </c>
      <c r="B253" s="82" t="s">
        <v>427</v>
      </c>
      <c r="C253" s="83">
        <v>38093</v>
      </c>
      <c r="D253" s="82">
        <v>10499</v>
      </c>
      <c r="E253" s="84">
        <v>1412</v>
      </c>
    </row>
    <row r="254" spans="1:5">
      <c r="A254" s="82" t="s">
        <v>423</v>
      </c>
      <c r="B254" s="82" t="s">
        <v>425</v>
      </c>
      <c r="C254" s="83">
        <v>38094</v>
      </c>
      <c r="D254" s="82">
        <v>10500</v>
      </c>
      <c r="E254" s="84">
        <v>523.26</v>
      </c>
    </row>
    <row r="255" spans="1:5">
      <c r="A255" s="82" t="s">
        <v>423</v>
      </c>
      <c r="B255" s="82" t="s">
        <v>429</v>
      </c>
      <c r="C255" s="83">
        <v>38093</v>
      </c>
      <c r="D255" s="82">
        <v>10501</v>
      </c>
      <c r="E255" s="84">
        <v>149</v>
      </c>
    </row>
    <row r="256" spans="1:5">
      <c r="A256" s="82" t="s">
        <v>426</v>
      </c>
      <c r="B256" s="82" t="s">
        <v>432</v>
      </c>
      <c r="C256" s="83">
        <v>38106</v>
      </c>
      <c r="D256" s="82">
        <v>10502</v>
      </c>
      <c r="E256" s="84">
        <v>816.3</v>
      </c>
    </row>
    <row r="257" spans="1:5">
      <c r="A257" s="82" t="s">
        <v>423</v>
      </c>
      <c r="B257" s="82" t="s">
        <v>425</v>
      </c>
      <c r="C257" s="83">
        <v>38093</v>
      </c>
      <c r="D257" s="82">
        <v>10503</v>
      </c>
      <c r="E257" s="84">
        <v>2048.5</v>
      </c>
    </row>
    <row r="258" spans="1:5">
      <c r="A258" s="82" t="s">
        <v>426</v>
      </c>
      <c r="B258" s="82" t="s">
        <v>427</v>
      </c>
      <c r="C258" s="83">
        <v>38095</v>
      </c>
      <c r="D258" s="82">
        <v>10504</v>
      </c>
      <c r="E258" s="84">
        <v>1388.5</v>
      </c>
    </row>
    <row r="259" spans="1:5">
      <c r="A259" s="82" t="s">
        <v>426</v>
      </c>
      <c r="B259" s="82" t="s">
        <v>428</v>
      </c>
      <c r="C259" s="83">
        <v>38098</v>
      </c>
      <c r="D259" s="82">
        <v>10505</v>
      </c>
      <c r="E259" s="84">
        <v>147.9</v>
      </c>
    </row>
    <row r="260" spans="1:5">
      <c r="A260" s="82" t="s">
        <v>423</v>
      </c>
      <c r="B260" s="82" t="s">
        <v>429</v>
      </c>
      <c r="C260" s="83">
        <v>38109</v>
      </c>
      <c r="D260" s="82">
        <v>10506</v>
      </c>
      <c r="E260" s="84">
        <v>415.8</v>
      </c>
    </row>
    <row r="261" spans="1:5">
      <c r="A261" s="82" t="s">
        <v>423</v>
      </c>
      <c r="B261" s="82" t="s">
        <v>433</v>
      </c>
      <c r="C261" s="83">
        <v>38099</v>
      </c>
      <c r="D261" s="82">
        <v>10507</v>
      </c>
      <c r="E261" s="84">
        <v>749.06</v>
      </c>
    </row>
    <row r="262" spans="1:5">
      <c r="A262" s="82" t="s">
        <v>426</v>
      </c>
      <c r="B262" s="82" t="s">
        <v>430</v>
      </c>
      <c r="C262" s="83">
        <v>38120</v>
      </c>
      <c r="D262" s="82">
        <v>10508</v>
      </c>
      <c r="E262" s="84">
        <v>240</v>
      </c>
    </row>
    <row r="263" spans="1:5">
      <c r="A263" s="82" t="s">
        <v>426</v>
      </c>
      <c r="B263" s="82" t="s">
        <v>427</v>
      </c>
      <c r="C263" s="83">
        <v>38106</v>
      </c>
      <c r="D263" s="82">
        <v>10509</v>
      </c>
      <c r="E263" s="84">
        <v>136.80000000000001</v>
      </c>
    </row>
    <row r="264" spans="1:5">
      <c r="A264" s="82" t="s">
        <v>423</v>
      </c>
      <c r="B264" s="82" t="s">
        <v>425</v>
      </c>
      <c r="C264" s="83">
        <v>38105</v>
      </c>
      <c r="D264" s="82">
        <v>10510</v>
      </c>
      <c r="E264" s="84">
        <v>4707.54</v>
      </c>
    </row>
    <row r="265" spans="1:5">
      <c r="A265" s="82" t="s">
        <v>426</v>
      </c>
      <c r="B265" s="82" t="s">
        <v>427</v>
      </c>
      <c r="C265" s="83">
        <v>38098</v>
      </c>
      <c r="D265" s="82">
        <v>10511</v>
      </c>
      <c r="E265" s="84">
        <v>2550</v>
      </c>
    </row>
    <row r="266" spans="1:5">
      <c r="A266" s="82" t="s">
        <v>423</v>
      </c>
      <c r="B266" s="82" t="s">
        <v>433</v>
      </c>
      <c r="C266" s="83">
        <v>38101</v>
      </c>
      <c r="D266" s="82">
        <v>10512</v>
      </c>
      <c r="E266" s="84">
        <v>525.29999999999995</v>
      </c>
    </row>
    <row r="267" spans="1:5">
      <c r="A267" s="82" t="s">
        <v>423</v>
      </c>
      <c r="B267" s="82" t="s">
        <v>433</v>
      </c>
      <c r="C267" s="83">
        <v>38105</v>
      </c>
      <c r="D267" s="82">
        <v>10513</v>
      </c>
      <c r="E267" s="84">
        <v>1942</v>
      </c>
    </row>
    <row r="268" spans="1:5">
      <c r="A268" s="82" t="s">
        <v>426</v>
      </c>
      <c r="B268" s="82" t="s">
        <v>428</v>
      </c>
      <c r="C268" s="83">
        <v>38123</v>
      </c>
      <c r="D268" s="82">
        <v>10514</v>
      </c>
      <c r="E268" s="84">
        <v>8623.4500000000007</v>
      </c>
    </row>
    <row r="269" spans="1:5">
      <c r="A269" s="82" t="s">
        <v>426</v>
      </c>
      <c r="B269" s="82" t="s">
        <v>432</v>
      </c>
      <c r="C269" s="83">
        <v>38130</v>
      </c>
      <c r="D269" s="82">
        <v>10515</v>
      </c>
      <c r="E269" s="84">
        <v>9921.2999999999993</v>
      </c>
    </row>
    <row r="270" spans="1:5">
      <c r="A270" s="82" t="s">
        <v>426</v>
      </c>
      <c r="B270" s="82" t="s">
        <v>432</v>
      </c>
      <c r="C270" s="83">
        <v>38108</v>
      </c>
      <c r="D270" s="82">
        <v>10516</v>
      </c>
      <c r="E270" s="84">
        <v>2381.0500000000002</v>
      </c>
    </row>
    <row r="271" spans="1:5">
      <c r="A271" s="82" t="s">
        <v>426</v>
      </c>
      <c r="B271" s="82" t="s">
        <v>428</v>
      </c>
      <c r="C271" s="83">
        <v>38106</v>
      </c>
      <c r="D271" s="82">
        <v>10517</v>
      </c>
      <c r="E271" s="84">
        <v>352</v>
      </c>
    </row>
    <row r="272" spans="1:5">
      <c r="A272" s="82" t="s">
        <v>426</v>
      </c>
      <c r="B272" s="82" t="s">
        <v>427</v>
      </c>
      <c r="C272" s="83">
        <v>38112</v>
      </c>
      <c r="D272" s="82">
        <v>10518</v>
      </c>
      <c r="E272" s="84">
        <v>4150.05</v>
      </c>
    </row>
    <row r="273" spans="1:5">
      <c r="A273" s="82" t="s">
        <v>423</v>
      </c>
      <c r="B273" s="82" t="s">
        <v>425</v>
      </c>
      <c r="C273" s="83">
        <v>38108</v>
      </c>
      <c r="D273" s="82">
        <v>10519</v>
      </c>
      <c r="E273" s="84">
        <v>2314.1999999999998</v>
      </c>
    </row>
    <row r="274" spans="1:5">
      <c r="A274" s="82" t="s">
        <v>423</v>
      </c>
      <c r="B274" s="82" t="s">
        <v>433</v>
      </c>
      <c r="C274" s="83">
        <v>38108</v>
      </c>
      <c r="D274" s="82">
        <v>10520</v>
      </c>
      <c r="E274" s="84">
        <v>200</v>
      </c>
    </row>
    <row r="275" spans="1:5">
      <c r="A275" s="82" t="s">
        <v>426</v>
      </c>
      <c r="B275" s="82" t="s">
        <v>431</v>
      </c>
      <c r="C275" s="83">
        <v>38109</v>
      </c>
      <c r="D275" s="82">
        <v>10521</v>
      </c>
      <c r="E275" s="84">
        <v>225.5</v>
      </c>
    </row>
    <row r="276" spans="1:5">
      <c r="A276" s="82" t="s">
        <v>426</v>
      </c>
      <c r="B276" s="82" t="s">
        <v>427</v>
      </c>
      <c r="C276" s="83">
        <v>38113</v>
      </c>
      <c r="D276" s="82">
        <v>10522</v>
      </c>
      <c r="E276" s="84">
        <v>2318.2399999999998</v>
      </c>
    </row>
    <row r="277" spans="1:5">
      <c r="A277" s="82" t="s">
        <v>423</v>
      </c>
      <c r="B277" s="82" t="s">
        <v>433</v>
      </c>
      <c r="C277" s="83">
        <v>38137</v>
      </c>
      <c r="D277" s="82">
        <v>10523</v>
      </c>
      <c r="E277" s="84">
        <v>2444.31</v>
      </c>
    </row>
    <row r="278" spans="1:5">
      <c r="A278" s="82" t="s">
        <v>426</v>
      </c>
      <c r="B278" s="82" t="s">
        <v>430</v>
      </c>
      <c r="C278" s="83">
        <v>38114</v>
      </c>
      <c r="D278" s="82">
        <v>10524</v>
      </c>
      <c r="E278" s="84">
        <v>3192.65</v>
      </c>
    </row>
    <row r="279" spans="1:5">
      <c r="A279" s="82" t="s">
        <v>426</v>
      </c>
      <c r="B279" s="82" t="s">
        <v>430</v>
      </c>
      <c r="C279" s="83">
        <v>38130</v>
      </c>
      <c r="D279" s="82">
        <v>10525</v>
      </c>
      <c r="E279" s="84">
        <v>818.4</v>
      </c>
    </row>
    <row r="280" spans="1:5">
      <c r="A280" s="82" t="s">
        <v>426</v>
      </c>
      <c r="B280" s="82" t="s">
        <v>427</v>
      </c>
      <c r="C280" s="83">
        <v>38122</v>
      </c>
      <c r="D280" s="82">
        <v>10526</v>
      </c>
      <c r="E280" s="84">
        <v>1151.4000000000001</v>
      </c>
    </row>
    <row r="281" spans="1:5">
      <c r="A281" s="82" t="s">
        <v>423</v>
      </c>
      <c r="B281" s="82" t="s">
        <v>433</v>
      </c>
      <c r="C281" s="83">
        <v>38114</v>
      </c>
      <c r="D281" s="82">
        <v>10527</v>
      </c>
      <c r="E281" s="84">
        <v>1503</v>
      </c>
    </row>
    <row r="282" spans="1:5">
      <c r="A282" s="82" t="s">
        <v>423</v>
      </c>
      <c r="B282" s="82" t="s">
        <v>425</v>
      </c>
      <c r="C282" s="83">
        <v>38116</v>
      </c>
      <c r="D282" s="82">
        <v>10528</v>
      </c>
      <c r="E282" s="84">
        <v>392.2</v>
      </c>
    </row>
    <row r="283" spans="1:5">
      <c r="A283" s="82" t="s">
        <v>423</v>
      </c>
      <c r="B283" s="82" t="s">
        <v>424</v>
      </c>
      <c r="C283" s="83">
        <v>38116</v>
      </c>
      <c r="D283" s="82">
        <v>10529</v>
      </c>
      <c r="E283" s="84">
        <v>946</v>
      </c>
    </row>
    <row r="284" spans="1:5">
      <c r="A284" s="82" t="s">
        <v>426</v>
      </c>
      <c r="B284" s="82" t="s">
        <v>428</v>
      </c>
      <c r="C284" s="83">
        <v>38119</v>
      </c>
      <c r="D284" s="82">
        <v>10530</v>
      </c>
      <c r="E284" s="84">
        <v>4180</v>
      </c>
    </row>
    <row r="285" spans="1:5">
      <c r="A285" s="82" t="s">
        <v>423</v>
      </c>
      <c r="B285" s="82" t="s">
        <v>433</v>
      </c>
      <c r="C285" s="83">
        <v>38126</v>
      </c>
      <c r="D285" s="82">
        <v>10531</v>
      </c>
      <c r="E285" s="84">
        <v>110</v>
      </c>
    </row>
    <row r="286" spans="1:5">
      <c r="A286" s="82" t="s">
        <v>423</v>
      </c>
      <c r="B286" s="82" t="s">
        <v>433</v>
      </c>
      <c r="C286" s="83">
        <v>38119</v>
      </c>
      <c r="D286" s="82">
        <v>10532</v>
      </c>
      <c r="E286" s="84">
        <v>796.35</v>
      </c>
    </row>
    <row r="287" spans="1:5">
      <c r="A287" s="82" t="s">
        <v>426</v>
      </c>
      <c r="B287" s="82" t="s">
        <v>431</v>
      </c>
      <c r="C287" s="83">
        <v>38129</v>
      </c>
      <c r="D287" s="82">
        <v>10533</v>
      </c>
      <c r="E287" s="84">
        <v>2222.1999999999998</v>
      </c>
    </row>
    <row r="288" spans="1:5">
      <c r="A288" s="82" t="s">
        <v>426</v>
      </c>
      <c r="B288" s="82" t="s">
        <v>431</v>
      </c>
      <c r="C288" s="83">
        <v>38121</v>
      </c>
      <c r="D288" s="82">
        <v>10534</v>
      </c>
      <c r="E288" s="84">
        <v>465.7</v>
      </c>
    </row>
    <row r="289" spans="1:5">
      <c r="A289" s="82" t="s">
        <v>426</v>
      </c>
      <c r="B289" s="82" t="s">
        <v>427</v>
      </c>
      <c r="C289" s="83">
        <v>38128</v>
      </c>
      <c r="D289" s="82">
        <v>10535</v>
      </c>
      <c r="E289" s="84">
        <v>1940.85</v>
      </c>
    </row>
    <row r="290" spans="1:5">
      <c r="A290" s="82" t="s">
        <v>426</v>
      </c>
      <c r="B290" s="82" t="s">
        <v>428</v>
      </c>
      <c r="C290" s="83">
        <v>38144</v>
      </c>
      <c r="D290" s="82">
        <v>10536</v>
      </c>
      <c r="E290" s="84">
        <v>1645</v>
      </c>
    </row>
    <row r="291" spans="1:5">
      <c r="A291" s="82" t="s">
        <v>426</v>
      </c>
      <c r="B291" s="82" t="s">
        <v>430</v>
      </c>
      <c r="C291" s="83">
        <v>38126</v>
      </c>
      <c r="D291" s="82">
        <v>10537</v>
      </c>
      <c r="E291" s="84">
        <v>1823.8</v>
      </c>
    </row>
    <row r="292" spans="1:5">
      <c r="A292" s="82" t="s">
        <v>423</v>
      </c>
      <c r="B292" s="82" t="s">
        <v>429</v>
      </c>
      <c r="C292" s="83">
        <v>38123</v>
      </c>
      <c r="D292" s="82">
        <v>10538</v>
      </c>
      <c r="E292" s="84">
        <v>139.80000000000001</v>
      </c>
    </row>
    <row r="293" spans="1:5">
      <c r="A293" s="82" t="s">
        <v>423</v>
      </c>
      <c r="B293" s="82" t="s">
        <v>425</v>
      </c>
      <c r="C293" s="83">
        <v>38130</v>
      </c>
      <c r="D293" s="82">
        <v>10539</v>
      </c>
      <c r="E293" s="84">
        <v>355.5</v>
      </c>
    </row>
    <row r="294" spans="1:5">
      <c r="A294" s="82" t="s">
        <v>426</v>
      </c>
      <c r="B294" s="82" t="s">
        <v>428</v>
      </c>
      <c r="C294" s="83">
        <v>38151</v>
      </c>
      <c r="D294" s="82">
        <v>10540</v>
      </c>
      <c r="E294" s="84">
        <v>10191.700000000001</v>
      </c>
    </row>
    <row r="295" spans="1:5">
      <c r="A295" s="82" t="s">
        <v>426</v>
      </c>
      <c r="B295" s="82" t="s">
        <v>432</v>
      </c>
      <c r="C295" s="83">
        <v>38136</v>
      </c>
      <c r="D295" s="82">
        <v>10541</v>
      </c>
      <c r="E295" s="84">
        <v>1946.52</v>
      </c>
    </row>
    <row r="296" spans="1:5">
      <c r="A296" s="82" t="s">
        <v>426</v>
      </c>
      <c r="B296" s="82" t="s">
        <v>430</v>
      </c>
      <c r="C296" s="83">
        <v>38133</v>
      </c>
      <c r="D296" s="82">
        <v>10542</v>
      </c>
      <c r="E296" s="84">
        <v>469.11</v>
      </c>
    </row>
    <row r="297" spans="1:5">
      <c r="A297" s="82" t="s">
        <v>426</v>
      </c>
      <c r="B297" s="82" t="s">
        <v>431</v>
      </c>
      <c r="C297" s="83">
        <v>38130</v>
      </c>
      <c r="D297" s="82">
        <v>10543</v>
      </c>
      <c r="E297" s="84">
        <v>1504.5</v>
      </c>
    </row>
    <row r="298" spans="1:5">
      <c r="A298" s="82" t="s">
        <v>426</v>
      </c>
      <c r="B298" s="82" t="s">
        <v>427</v>
      </c>
      <c r="C298" s="83">
        <v>38137</v>
      </c>
      <c r="D298" s="82">
        <v>10544</v>
      </c>
      <c r="E298" s="84">
        <v>417.2</v>
      </c>
    </row>
    <row r="299" spans="1:5">
      <c r="A299" s="82" t="s">
        <v>426</v>
      </c>
      <c r="B299" s="82" t="s">
        <v>431</v>
      </c>
      <c r="C299" s="83">
        <v>38164</v>
      </c>
      <c r="D299" s="82">
        <v>10545</v>
      </c>
      <c r="E299" s="84">
        <v>210</v>
      </c>
    </row>
    <row r="300" spans="1:5">
      <c r="A300" s="82" t="s">
        <v>426</v>
      </c>
      <c r="B300" s="82" t="s">
        <v>430</v>
      </c>
      <c r="C300" s="83">
        <v>38134</v>
      </c>
      <c r="D300" s="82">
        <v>10546</v>
      </c>
      <c r="E300" s="84">
        <v>2812</v>
      </c>
    </row>
    <row r="301" spans="1:5">
      <c r="A301" s="82" t="s">
        <v>426</v>
      </c>
      <c r="B301" s="82" t="s">
        <v>428</v>
      </c>
      <c r="C301" s="83">
        <v>38140</v>
      </c>
      <c r="D301" s="82">
        <v>10547</v>
      </c>
      <c r="E301" s="84">
        <v>1792.8</v>
      </c>
    </row>
    <row r="302" spans="1:5">
      <c r="A302" s="82" t="s">
        <v>426</v>
      </c>
      <c r="B302" s="82" t="s">
        <v>428</v>
      </c>
      <c r="C302" s="83">
        <v>38140</v>
      </c>
      <c r="D302" s="82">
        <v>10548</v>
      </c>
      <c r="E302" s="84">
        <v>240.1</v>
      </c>
    </row>
    <row r="303" spans="1:5">
      <c r="A303" s="82" t="s">
        <v>423</v>
      </c>
      <c r="B303" s="82" t="s">
        <v>424</v>
      </c>
      <c r="C303" s="83">
        <v>38137</v>
      </c>
      <c r="D303" s="82">
        <v>10549</v>
      </c>
      <c r="E303" s="84">
        <v>3554.27</v>
      </c>
    </row>
    <row r="304" spans="1:5">
      <c r="A304" s="82" t="s">
        <v>423</v>
      </c>
      <c r="B304" s="82" t="s">
        <v>433</v>
      </c>
      <c r="C304" s="83">
        <v>38144</v>
      </c>
      <c r="D304" s="82">
        <v>10550</v>
      </c>
      <c r="E304" s="84">
        <v>683.3</v>
      </c>
    </row>
    <row r="305" spans="1:5">
      <c r="A305" s="82" t="s">
        <v>426</v>
      </c>
      <c r="B305" s="82" t="s">
        <v>427</v>
      </c>
      <c r="C305" s="83">
        <v>38144</v>
      </c>
      <c r="D305" s="82">
        <v>10551</v>
      </c>
      <c r="E305" s="84">
        <v>1677.3</v>
      </c>
    </row>
    <row r="306" spans="1:5">
      <c r="A306" s="82" t="s">
        <v>426</v>
      </c>
      <c r="B306" s="82" t="s">
        <v>432</v>
      </c>
      <c r="C306" s="83">
        <v>38143</v>
      </c>
      <c r="D306" s="82">
        <v>10552</v>
      </c>
      <c r="E306" s="84">
        <v>880.5</v>
      </c>
    </row>
    <row r="307" spans="1:5">
      <c r="A307" s="82" t="s">
        <v>426</v>
      </c>
      <c r="B307" s="82" t="s">
        <v>432</v>
      </c>
      <c r="C307" s="83">
        <v>38141</v>
      </c>
      <c r="D307" s="82">
        <v>10553</v>
      </c>
      <c r="E307" s="84">
        <v>1546.3</v>
      </c>
    </row>
    <row r="308" spans="1:5">
      <c r="A308" s="82" t="s">
        <v>426</v>
      </c>
      <c r="B308" s="82" t="s">
        <v>427</v>
      </c>
      <c r="C308" s="83">
        <v>38143</v>
      </c>
      <c r="D308" s="82">
        <v>10554</v>
      </c>
      <c r="E308" s="84">
        <v>1728.52</v>
      </c>
    </row>
    <row r="309" spans="1:5">
      <c r="A309" s="82" t="s">
        <v>423</v>
      </c>
      <c r="B309" s="82" t="s">
        <v>425</v>
      </c>
      <c r="C309" s="83">
        <v>38142</v>
      </c>
      <c r="D309" s="82">
        <v>10555</v>
      </c>
      <c r="E309" s="84">
        <v>2944.4</v>
      </c>
    </row>
    <row r="310" spans="1:5">
      <c r="A310" s="82" t="s">
        <v>426</v>
      </c>
      <c r="B310" s="82" t="s">
        <v>432</v>
      </c>
      <c r="C310" s="83">
        <v>38151</v>
      </c>
      <c r="D310" s="82">
        <v>10556</v>
      </c>
      <c r="E310" s="84">
        <v>835.2</v>
      </c>
    </row>
    <row r="311" spans="1:5">
      <c r="A311" s="82" t="s">
        <v>423</v>
      </c>
      <c r="B311" s="82" t="s">
        <v>429</v>
      </c>
      <c r="C311" s="83">
        <v>38144</v>
      </c>
      <c r="D311" s="82">
        <v>10557</v>
      </c>
      <c r="E311" s="84">
        <v>1152.5</v>
      </c>
    </row>
    <row r="312" spans="1:5">
      <c r="A312" s="82" t="s">
        <v>426</v>
      </c>
      <c r="B312" s="82" t="s">
        <v>430</v>
      </c>
      <c r="C312" s="83">
        <v>38148</v>
      </c>
      <c r="D312" s="82">
        <v>10558</v>
      </c>
      <c r="E312" s="84">
        <v>2142.9</v>
      </c>
    </row>
    <row r="313" spans="1:5">
      <c r="A313" s="82" t="s">
        <v>423</v>
      </c>
      <c r="B313" s="82" t="s">
        <v>425</v>
      </c>
      <c r="C313" s="83">
        <v>38151</v>
      </c>
      <c r="D313" s="82">
        <v>10559</v>
      </c>
      <c r="E313" s="84">
        <v>520.41</v>
      </c>
    </row>
    <row r="314" spans="1:5">
      <c r="A314" s="82" t="s">
        <v>426</v>
      </c>
      <c r="B314" s="82" t="s">
        <v>431</v>
      </c>
      <c r="C314" s="83">
        <v>38147</v>
      </c>
      <c r="D314" s="82">
        <v>10560</v>
      </c>
      <c r="E314" s="84">
        <v>1072.42</v>
      </c>
    </row>
    <row r="315" spans="1:5">
      <c r="A315" s="82" t="s">
        <v>426</v>
      </c>
      <c r="B315" s="82" t="s">
        <v>432</v>
      </c>
      <c r="C315" s="83">
        <v>38147</v>
      </c>
      <c r="D315" s="82">
        <v>10561</v>
      </c>
      <c r="E315" s="84">
        <v>2844.5</v>
      </c>
    </row>
    <row r="316" spans="1:5">
      <c r="A316" s="82" t="s">
        <v>426</v>
      </c>
      <c r="B316" s="82" t="s">
        <v>430</v>
      </c>
      <c r="C316" s="83">
        <v>38150</v>
      </c>
      <c r="D316" s="82">
        <v>10562</v>
      </c>
      <c r="E316" s="84">
        <v>488.7</v>
      </c>
    </row>
    <row r="317" spans="1:5">
      <c r="A317" s="82" t="s">
        <v>426</v>
      </c>
      <c r="B317" s="82" t="s">
        <v>432</v>
      </c>
      <c r="C317" s="83">
        <v>38162</v>
      </c>
      <c r="D317" s="82">
        <v>10563</v>
      </c>
      <c r="E317" s="84">
        <v>965</v>
      </c>
    </row>
    <row r="318" spans="1:5">
      <c r="A318" s="82" t="s">
        <v>426</v>
      </c>
      <c r="B318" s="82" t="s">
        <v>427</v>
      </c>
      <c r="C318" s="83">
        <v>38154</v>
      </c>
      <c r="D318" s="82">
        <v>10564</v>
      </c>
      <c r="E318" s="84">
        <v>1234.05</v>
      </c>
    </row>
    <row r="319" spans="1:5">
      <c r="A319" s="82" t="s">
        <v>426</v>
      </c>
      <c r="B319" s="82" t="s">
        <v>431</v>
      </c>
      <c r="C319" s="83">
        <v>38156</v>
      </c>
      <c r="D319" s="82">
        <v>10565</v>
      </c>
      <c r="E319" s="84">
        <v>639.9</v>
      </c>
    </row>
    <row r="320" spans="1:5">
      <c r="A320" s="82" t="s">
        <v>423</v>
      </c>
      <c r="B320" s="82" t="s">
        <v>429</v>
      </c>
      <c r="C320" s="83">
        <v>38156</v>
      </c>
      <c r="D320" s="82">
        <v>10566</v>
      </c>
      <c r="E320" s="84">
        <v>1761</v>
      </c>
    </row>
    <row r="321" spans="1:5">
      <c r="A321" s="82" t="s">
        <v>426</v>
      </c>
      <c r="B321" s="82" t="s">
        <v>430</v>
      </c>
      <c r="C321" s="83">
        <v>38155</v>
      </c>
      <c r="D321" s="82">
        <v>10567</v>
      </c>
      <c r="E321" s="84">
        <v>2519</v>
      </c>
    </row>
    <row r="322" spans="1:5">
      <c r="A322" s="82" t="s">
        <v>426</v>
      </c>
      <c r="B322" s="82" t="s">
        <v>428</v>
      </c>
      <c r="C322" s="83">
        <v>38177</v>
      </c>
      <c r="D322" s="82">
        <v>10568</v>
      </c>
      <c r="E322" s="84">
        <v>155</v>
      </c>
    </row>
    <row r="323" spans="1:5">
      <c r="A323" s="82" t="s">
        <v>423</v>
      </c>
      <c r="B323" s="82" t="s">
        <v>424</v>
      </c>
      <c r="C323" s="83">
        <v>38179</v>
      </c>
      <c r="D323" s="82">
        <v>10569</v>
      </c>
      <c r="E323" s="84">
        <v>890</v>
      </c>
    </row>
    <row r="324" spans="1:5">
      <c r="A324" s="82" t="s">
        <v>426</v>
      </c>
      <c r="B324" s="82" t="s">
        <v>428</v>
      </c>
      <c r="C324" s="83">
        <v>38157</v>
      </c>
      <c r="D324" s="82">
        <v>10570</v>
      </c>
      <c r="E324" s="84">
        <v>2465.25</v>
      </c>
    </row>
    <row r="325" spans="1:5">
      <c r="A325" s="82" t="s">
        <v>426</v>
      </c>
      <c r="B325" s="82" t="s">
        <v>431</v>
      </c>
      <c r="C325" s="83">
        <v>38172</v>
      </c>
      <c r="D325" s="82">
        <v>10571</v>
      </c>
      <c r="E325" s="84">
        <v>550.59</v>
      </c>
    </row>
    <row r="326" spans="1:5">
      <c r="A326" s="82" t="s">
        <v>426</v>
      </c>
      <c r="B326" s="82" t="s">
        <v>428</v>
      </c>
      <c r="C326" s="83">
        <v>38163</v>
      </c>
      <c r="D326" s="82">
        <v>10572</v>
      </c>
      <c r="E326" s="84">
        <v>1501.08</v>
      </c>
    </row>
    <row r="327" spans="1:5">
      <c r="A327" s="82" t="s">
        <v>423</v>
      </c>
      <c r="B327" s="82" t="s">
        <v>433</v>
      </c>
      <c r="C327" s="83">
        <v>38158</v>
      </c>
      <c r="D327" s="82">
        <v>10573</v>
      </c>
      <c r="E327" s="84">
        <v>2082</v>
      </c>
    </row>
    <row r="328" spans="1:5">
      <c r="A328" s="82" t="s">
        <v>426</v>
      </c>
      <c r="B328" s="82" t="s">
        <v>427</v>
      </c>
      <c r="C328" s="83">
        <v>38168</v>
      </c>
      <c r="D328" s="82">
        <v>10574</v>
      </c>
      <c r="E328" s="84">
        <v>764.3</v>
      </c>
    </row>
    <row r="329" spans="1:5">
      <c r="A329" s="82" t="s">
        <v>423</v>
      </c>
      <c r="B329" s="82" t="s">
        <v>424</v>
      </c>
      <c r="C329" s="83">
        <v>38168</v>
      </c>
      <c r="D329" s="82">
        <v>10575</v>
      </c>
      <c r="E329" s="84">
        <v>2147.4</v>
      </c>
    </row>
    <row r="330" spans="1:5">
      <c r="A330" s="82" t="s">
        <v>426</v>
      </c>
      <c r="B330" s="82" t="s">
        <v>428</v>
      </c>
      <c r="C330" s="83">
        <v>38168</v>
      </c>
      <c r="D330" s="82">
        <v>10576</v>
      </c>
      <c r="E330" s="84">
        <v>838.45</v>
      </c>
    </row>
    <row r="331" spans="1:5">
      <c r="A331" s="82" t="s">
        <v>423</v>
      </c>
      <c r="B331" s="82" t="s">
        <v>429</v>
      </c>
      <c r="C331" s="83">
        <v>38168</v>
      </c>
      <c r="D331" s="82">
        <v>10577</v>
      </c>
      <c r="E331" s="84">
        <v>569</v>
      </c>
    </row>
    <row r="332" spans="1:5">
      <c r="A332" s="82" t="s">
        <v>426</v>
      </c>
      <c r="B332" s="82" t="s">
        <v>427</v>
      </c>
      <c r="C332" s="83">
        <v>38193</v>
      </c>
      <c r="D332" s="82">
        <v>10578</v>
      </c>
      <c r="E332" s="84">
        <v>477</v>
      </c>
    </row>
    <row r="333" spans="1:5">
      <c r="A333" s="82" t="s">
        <v>426</v>
      </c>
      <c r="B333" s="82" t="s">
        <v>430</v>
      </c>
      <c r="C333" s="83">
        <v>38172</v>
      </c>
      <c r="D333" s="82">
        <v>10579</v>
      </c>
      <c r="E333" s="84">
        <v>317.75</v>
      </c>
    </row>
    <row r="334" spans="1:5">
      <c r="A334" s="82" t="s">
        <v>426</v>
      </c>
      <c r="B334" s="82" t="s">
        <v>427</v>
      </c>
      <c r="C334" s="83">
        <v>38169</v>
      </c>
      <c r="D334" s="82">
        <v>10580</v>
      </c>
      <c r="E334" s="84">
        <v>1013.74</v>
      </c>
    </row>
    <row r="335" spans="1:5">
      <c r="A335" s="82" t="s">
        <v>426</v>
      </c>
      <c r="B335" s="82" t="s">
        <v>428</v>
      </c>
      <c r="C335" s="83">
        <v>38170</v>
      </c>
      <c r="D335" s="82">
        <v>10581</v>
      </c>
      <c r="E335" s="84">
        <v>310</v>
      </c>
    </row>
    <row r="336" spans="1:5">
      <c r="A336" s="82" t="s">
        <v>426</v>
      </c>
      <c r="B336" s="82" t="s">
        <v>428</v>
      </c>
      <c r="C336" s="83">
        <v>38182</v>
      </c>
      <c r="D336" s="82">
        <v>10582</v>
      </c>
      <c r="E336" s="84">
        <v>330</v>
      </c>
    </row>
    <row r="337" spans="1:5">
      <c r="A337" s="82" t="s">
        <v>426</v>
      </c>
      <c r="B337" s="82" t="s">
        <v>432</v>
      </c>
      <c r="C337" s="83">
        <v>38172</v>
      </c>
      <c r="D337" s="82">
        <v>10583</v>
      </c>
      <c r="E337" s="84">
        <v>2237.5</v>
      </c>
    </row>
    <row r="338" spans="1:5">
      <c r="A338" s="82" t="s">
        <v>426</v>
      </c>
      <c r="B338" s="82" t="s">
        <v>427</v>
      </c>
      <c r="C338" s="83">
        <v>38172</v>
      </c>
      <c r="D338" s="82">
        <v>10584</v>
      </c>
      <c r="E338" s="84">
        <v>593.75</v>
      </c>
    </row>
    <row r="339" spans="1:5">
      <c r="A339" s="82" t="s">
        <v>423</v>
      </c>
      <c r="B339" s="82" t="s">
        <v>433</v>
      </c>
      <c r="C339" s="83">
        <v>38178</v>
      </c>
      <c r="D339" s="82">
        <v>10585</v>
      </c>
      <c r="E339" s="84">
        <v>142.5</v>
      </c>
    </row>
    <row r="340" spans="1:5">
      <c r="A340" s="82" t="s">
        <v>423</v>
      </c>
      <c r="B340" s="82" t="s">
        <v>429</v>
      </c>
      <c r="C340" s="83">
        <v>38177</v>
      </c>
      <c r="D340" s="82">
        <v>10586</v>
      </c>
      <c r="E340" s="84">
        <v>23.8</v>
      </c>
    </row>
    <row r="341" spans="1:5">
      <c r="A341" s="82" t="s">
        <v>426</v>
      </c>
      <c r="B341" s="82" t="s">
        <v>430</v>
      </c>
      <c r="C341" s="83">
        <v>38177</v>
      </c>
      <c r="D341" s="82">
        <v>10587</v>
      </c>
      <c r="E341" s="84">
        <v>807.38</v>
      </c>
    </row>
    <row r="342" spans="1:5">
      <c r="A342" s="82" t="s">
        <v>426</v>
      </c>
      <c r="B342" s="82" t="s">
        <v>432</v>
      </c>
      <c r="C342" s="83">
        <v>38178</v>
      </c>
      <c r="D342" s="82">
        <v>10588</v>
      </c>
      <c r="E342" s="84">
        <v>3120</v>
      </c>
    </row>
    <row r="343" spans="1:5">
      <c r="A343" s="82" t="s">
        <v>426</v>
      </c>
      <c r="B343" s="82" t="s">
        <v>431</v>
      </c>
      <c r="C343" s="83">
        <v>38182</v>
      </c>
      <c r="D343" s="82">
        <v>10589</v>
      </c>
      <c r="E343" s="84">
        <v>72</v>
      </c>
    </row>
    <row r="344" spans="1:5">
      <c r="A344" s="82" t="s">
        <v>426</v>
      </c>
      <c r="B344" s="82" t="s">
        <v>427</v>
      </c>
      <c r="C344" s="83">
        <v>38182</v>
      </c>
      <c r="D344" s="82">
        <v>10590</v>
      </c>
      <c r="E344" s="84">
        <v>1101</v>
      </c>
    </row>
    <row r="345" spans="1:5">
      <c r="A345" s="82" t="s">
        <v>426</v>
      </c>
      <c r="B345" s="82" t="s">
        <v>430</v>
      </c>
      <c r="C345" s="83">
        <v>38184</v>
      </c>
      <c r="D345" s="82">
        <v>10591</v>
      </c>
      <c r="E345" s="84">
        <v>812.5</v>
      </c>
    </row>
    <row r="346" spans="1:5">
      <c r="A346" s="82" t="s">
        <v>426</v>
      </c>
      <c r="B346" s="82" t="s">
        <v>428</v>
      </c>
      <c r="C346" s="83">
        <v>38184</v>
      </c>
      <c r="D346" s="82">
        <v>10592</v>
      </c>
      <c r="E346" s="84">
        <v>516.46</v>
      </c>
    </row>
    <row r="347" spans="1:5">
      <c r="A347" s="82" t="s">
        <v>423</v>
      </c>
      <c r="B347" s="82" t="s">
        <v>433</v>
      </c>
      <c r="C347" s="83">
        <v>38212</v>
      </c>
      <c r="D347" s="82">
        <v>10593</v>
      </c>
      <c r="E347" s="84">
        <v>1994.4</v>
      </c>
    </row>
    <row r="348" spans="1:5">
      <c r="A348" s="82" t="s">
        <v>426</v>
      </c>
      <c r="B348" s="82" t="s">
        <v>428</v>
      </c>
      <c r="C348" s="83">
        <v>38184</v>
      </c>
      <c r="D348" s="82">
        <v>10594</v>
      </c>
      <c r="E348" s="84">
        <v>565.5</v>
      </c>
    </row>
    <row r="349" spans="1:5">
      <c r="A349" s="82" t="s">
        <v>426</v>
      </c>
      <c r="B349" s="82" t="s">
        <v>432</v>
      </c>
      <c r="C349" s="83">
        <v>38182</v>
      </c>
      <c r="D349" s="82">
        <v>10595</v>
      </c>
      <c r="E349" s="84">
        <v>4725</v>
      </c>
    </row>
    <row r="350" spans="1:5">
      <c r="A350" s="82" t="s">
        <v>426</v>
      </c>
      <c r="B350" s="82" t="s">
        <v>431</v>
      </c>
      <c r="C350" s="83">
        <v>38211</v>
      </c>
      <c r="D350" s="82">
        <v>10596</v>
      </c>
      <c r="E350" s="84">
        <v>1180.8800000000001</v>
      </c>
    </row>
    <row r="351" spans="1:5">
      <c r="A351" s="82" t="s">
        <v>423</v>
      </c>
      <c r="B351" s="82" t="s">
        <v>433</v>
      </c>
      <c r="C351" s="83">
        <v>38186</v>
      </c>
      <c r="D351" s="82">
        <v>10597</v>
      </c>
      <c r="E351" s="84">
        <v>718.08</v>
      </c>
    </row>
    <row r="352" spans="1:5">
      <c r="A352" s="82" t="s">
        <v>426</v>
      </c>
      <c r="B352" s="82" t="s">
        <v>430</v>
      </c>
      <c r="C352" s="83">
        <v>38186</v>
      </c>
      <c r="D352" s="82">
        <v>10598</v>
      </c>
      <c r="E352" s="84">
        <v>2388.5</v>
      </c>
    </row>
    <row r="353" spans="1:5">
      <c r="A353" s="82" t="s">
        <v>423</v>
      </c>
      <c r="B353" s="82" t="s">
        <v>425</v>
      </c>
      <c r="C353" s="83">
        <v>38189</v>
      </c>
      <c r="D353" s="82">
        <v>10599</v>
      </c>
      <c r="E353" s="84">
        <v>493</v>
      </c>
    </row>
    <row r="354" spans="1:5">
      <c r="A354" s="82" t="s">
        <v>426</v>
      </c>
      <c r="B354" s="82" t="s">
        <v>427</v>
      </c>
      <c r="C354" s="83">
        <v>38189</v>
      </c>
      <c r="D354" s="82">
        <v>10600</v>
      </c>
      <c r="E354" s="84">
        <v>479.8</v>
      </c>
    </row>
    <row r="355" spans="1:5">
      <c r="A355" s="82" t="s">
        <v>423</v>
      </c>
      <c r="B355" s="82" t="s">
        <v>433</v>
      </c>
      <c r="C355" s="83">
        <v>38190</v>
      </c>
      <c r="D355" s="82">
        <v>10601</v>
      </c>
      <c r="E355" s="84">
        <v>2285</v>
      </c>
    </row>
    <row r="356" spans="1:5">
      <c r="A356" s="82" t="s">
        <v>426</v>
      </c>
      <c r="B356" s="82" t="s">
        <v>431</v>
      </c>
      <c r="C356" s="83">
        <v>38190</v>
      </c>
      <c r="D356" s="82">
        <v>10602</v>
      </c>
      <c r="E356" s="84">
        <v>48.75</v>
      </c>
    </row>
    <row r="357" spans="1:5">
      <c r="A357" s="82" t="s">
        <v>426</v>
      </c>
      <c r="B357" s="82" t="s">
        <v>431</v>
      </c>
      <c r="C357" s="83">
        <v>38207</v>
      </c>
      <c r="D357" s="82">
        <v>10603</v>
      </c>
      <c r="E357" s="84">
        <v>1483</v>
      </c>
    </row>
    <row r="358" spans="1:5">
      <c r="A358" s="82" t="s">
        <v>426</v>
      </c>
      <c r="B358" s="82" t="s">
        <v>430</v>
      </c>
      <c r="C358" s="83">
        <v>38197</v>
      </c>
      <c r="D358" s="82">
        <v>10604</v>
      </c>
      <c r="E358" s="84">
        <v>230.85</v>
      </c>
    </row>
    <row r="359" spans="1:5">
      <c r="A359" s="82" t="s">
        <v>426</v>
      </c>
      <c r="B359" s="82" t="s">
        <v>430</v>
      </c>
      <c r="C359" s="83">
        <v>38197</v>
      </c>
      <c r="D359" s="82">
        <v>10605</v>
      </c>
      <c r="E359" s="84">
        <v>4109.6899999999996</v>
      </c>
    </row>
    <row r="360" spans="1:5">
      <c r="A360" s="82" t="s">
        <v>426</v>
      </c>
      <c r="B360" s="82" t="s">
        <v>427</v>
      </c>
      <c r="C360" s="83">
        <v>38199</v>
      </c>
      <c r="D360" s="82">
        <v>10606</v>
      </c>
      <c r="E360" s="84">
        <v>1130.4000000000001</v>
      </c>
    </row>
    <row r="361" spans="1:5">
      <c r="A361" s="82" t="s">
        <v>423</v>
      </c>
      <c r="B361" s="82" t="s">
        <v>424</v>
      </c>
      <c r="C361" s="83">
        <v>38193</v>
      </c>
      <c r="D361" s="82">
        <v>10607</v>
      </c>
      <c r="E361" s="84">
        <v>6475.4</v>
      </c>
    </row>
    <row r="362" spans="1:5">
      <c r="A362" s="82" t="s">
        <v>426</v>
      </c>
      <c r="B362" s="82" t="s">
        <v>427</v>
      </c>
      <c r="C362" s="83">
        <v>38200</v>
      </c>
      <c r="D362" s="82">
        <v>10608</v>
      </c>
      <c r="E362" s="84">
        <v>1064</v>
      </c>
    </row>
    <row r="363" spans="1:5">
      <c r="A363" s="82" t="s">
        <v>423</v>
      </c>
      <c r="B363" s="82" t="s">
        <v>433</v>
      </c>
      <c r="C363" s="83">
        <v>38198</v>
      </c>
      <c r="D363" s="82">
        <v>10609</v>
      </c>
      <c r="E363" s="84">
        <v>424</v>
      </c>
    </row>
    <row r="364" spans="1:5">
      <c r="A364" s="82" t="s">
        <v>426</v>
      </c>
      <c r="B364" s="82" t="s">
        <v>431</v>
      </c>
      <c r="C364" s="83">
        <v>38205</v>
      </c>
      <c r="D364" s="82">
        <v>10610</v>
      </c>
      <c r="E364" s="84">
        <v>299.25</v>
      </c>
    </row>
    <row r="365" spans="1:5">
      <c r="A365" s="82" t="s">
        <v>423</v>
      </c>
      <c r="B365" s="82" t="s">
        <v>425</v>
      </c>
      <c r="C365" s="83">
        <v>38200</v>
      </c>
      <c r="D365" s="82">
        <v>10611</v>
      </c>
      <c r="E365" s="84">
        <v>808</v>
      </c>
    </row>
    <row r="366" spans="1:5">
      <c r="A366" s="82" t="s">
        <v>426</v>
      </c>
      <c r="B366" s="82" t="s">
        <v>430</v>
      </c>
      <c r="C366" s="83">
        <v>38200</v>
      </c>
      <c r="D366" s="82">
        <v>10612</v>
      </c>
      <c r="E366" s="84">
        <v>6375</v>
      </c>
    </row>
    <row r="367" spans="1:5">
      <c r="A367" s="82" t="s">
        <v>426</v>
      </c>
      <c r="B367" s="82" t="s">
        <v>427</v>
      </c>
      <c r="C367" s="83">
        <v>38200</v>
      </c>
      <c r="D367" s="82">
        <v>10613</v>
      </c>
      <c r="E367" s="84">
        <v>353.2</v>
      </c>
    </row>
    <row r="368" spans="1:5">
      <c r="A368" s="82" t="s">
        <v>426</v>
      </c>
      <c r="B368" s="82" t="s">
        <v>431</v>
      </c>
      <c r="C368" s="83">
        <v>38200</v>
      </c>
      <c r="D368" s="82">
        <v>10614</v>
      </c>
      <c r="E368" s="84">
        <v>464</v>
      </c>
    </row>
    <row r="369" spans="1:5">
      <c r="A369" s="82" t="s">
        <v>426</v>
      </c>
      <c r="B369" s="82" t="s">
        <v>432</v>
      </c>
      <c r="C369" s="83">
        <v>38205</v>
      </c>
      <c r="D369" s="82">
        <v>10615</v>
      </c>
      <c r="E369" s="84">
        <v>120</v>
      </c>
    </row>
    <row r="370" spans="1:5">
      <c r="A370" s="82" t="s">
        <v>426</v>
      </c>
      <c r="B370" s="82" t="s">
        <v>430</v>
      </c>
      <c r="C370" s="83">
        <v>38204</v>
      </c>
      <c r="D370" s="82">
        <v>10616</v>
      </c>
      <c r="E370" s="84">
        <v>4806.99</v>
      </c>
    </row>
    <row r="371" spans="1:5">
      <c r="A371" s="82" t="s">
        <v>426</v>
      </c>
      <c r="B371" s="82" t="s">
        <v>427</v>
      </c>
      <c r="C371" s="83">
        <v>38203</v>
      </c>
      <c r="D371" s="82">
        <v>10617</v>
      </c>
      <c r="E371" s="84">
        <v>1402.5</v>
      </c>
    </row>
    <row r="372" spans="1:5">
      <c r="A372" s="82" t="s">
        <v>426</v>
      </c>
      <c r="B372" s="82" t="s">
        <v>430</v>
      </c>
      <c r="C372" s="83">
        <v>38207</v>
      </c>
      <c r="D372" s="82">
        <v>10618</v>
      </c>
      <c r="E372" s="84">
        <v>2697.5</v>
      </c>
    </row>
    <row r="373" spans="1:5">
      <c r="A373" s="82" t="s">
        <v>426</v>
      </c>
      <c r="B373" s="82" t="s">
        <v>428</v>
      </c>
      <c r="C373" s="83">
        <v>38206</v>
      </c>
      <c r="D373" s="82">
        <v>10619</v>
      </c>
      <c r="E373" s="84">
        <v>1260</v>
      </c>
    </row>
    <row r="374" spans="1:5">
      <c r="A374" s="82" t="s">
        <v>426</v>
      </c>
      <c r="B374" s="82" t="s">
        <v>432</v>
      </c>
      <c r="C374" s="83">
        <v>38213</v>
      </c>
      <c r="D374" s="82">
        <v>10620</v>
      </c>
      <c r="E374" s="84">
        <v>57.5</v>
      </c>
    </row>
    <row r="375" spans="1:5">
      <c r="A375" s="82" t="s">
        <v>426</v>
      </c>
      <c r="B375" s="82" t="s">
        <v>427</v>
      </c>
      <c r="C375" s="83">
        <v>38210</v>
      </c>
      <c r="D375" s="82">
        <v>10621</v>
      </c>
      <c r="E375" s="84">
        <v>758.5</v>
      </c>
    </row>
    <row r="376" spans="1:5">
      <c r="A376" s="82" t="s">
        <v>426</v>
      </c>
      <c r="B376" s="82" t="s">
        <v>427</v>
      </c>
      <c r="C376" s="83">
        <v>38210</v>
      </c>
      <c r="D376" s="82">
        <v>10622</v>
      </c>
      <c r="E376" s="84">
        <v>560</v>
      </c>
    </row>
    <row r="377" spans="1:5">
      <c r="A377" s="82" t="s">
        <v>426</v>
      </c>
      <c r="B377" s="82" t="s">
        <v>431</v>
      </c>
      <c r="C377" s="83">
        <v>38211</v>
      </c>
      <c r="D377" s="82">
        <v>10623</v>
      </c>
      <c r="E377" s="84">
        <v>1336.95</v>
      </c>
    </row>
    <row r="378" spans="1:5">
      <c r="A378" s="82" t="s">
        <v>426</v>
      </c>
      <c r="B378" s="82" t="s">
        <v>427</v>
      </c>
      <c r="C378" s="83">
        <v>38218</v>
      </c>
      <c r="D378" s="82">
        <v>10624</v>
      </c>
      <c r="E378" s="84">
        <v>1393.24</v>
      </c>
    </row>
    <row r="379" spans="1:5">
      <c r="A379" s="82" t="s">
        <v>426</v>
      </c>
      <c r="B379" s="82" t="s">
        <v>428</v>
      </c>
      <c r="C379" s="83">
        <v>38213</v>
      </c>
      <c r="D379" s="82">
        <v>10625</v>
      </c>
      <c r="E379" s="84">
        <v>479.75</v>
      </c>
    </row>
    <row r="380" spans="1:5">
      <c r="A380" s="82" t="s">
        <v>426</v>
      </c>
      <c r="B380" s="82" t="s">
        <v>430</v>
      </c>
      <c r="C380" s="83">
        <v>38219</v>
      </c>
      <c r="D380" s="82">
        <v>10626</v>
      </c>
      <c r="E380" s="84">
        <v>1503.6</v>
      </c>
    </row>
    <row r="381" spans="1:5">
      <c r="A381" s="82" t="s">
        <v>426</v>
      </c>
      <c r="B381" s="82" t="s">
        <v>431</v>
      </c>
      <c r="C381" s="83">
        <v>38220</v>
      </c>
      <c r="D381" s="82">
        <v>10627</v>
      </c>
      <c r="E381" s="84">
        <v>1185.75</v>
      </c>
    </row>
    <row r="382" spans="1:5">
      <c r="A382" s="82" t="s">
        <v>426</v>
      </c>
      <c r="B382" s="82" t="s">
        <v>427</v>
      </c>
      <c r="C382" s="83">
        <v>38219</v>
      </c>
      <c r="D382" s="82">
        <v>10628</v>
      </c>
      <c r="E382" s="84">
        <v>450</v>
      </c>
    </row>
    <row r="383" spans="1:5">
      <c r="A383" s="82" t="s">
        <v>426</v>
      </c>
      <c r="B383" s="82" t="s">
        <v>427</v>
      </c>
      <c r="C383" s="83">
        <v>38219</v>
      </c>
      <c r="D383" s="82">
        <v>10629</v>
      </c>
      <c r="E383" s="84">
        <v>2775.05</v>
      </c>
    </row>
    <row r="384" spans="1:5">
      <c r="A384" s="82" t="s">
        <v>426</v>
      </c>
      <c r="B384" s="82" t="s">
        <v>430</v>
      </c>
      <c r="C384" s="83">
        <v>38218</v>
      </c>
      <c r="D384" s="82">
        <v>10630</v>
      </c>
      <c r="E384" s="84">
        <v>903.6</v>
      </c>
    </row>
    <row r="385" spans="1:5">
      <c r="A385" s="82" t="s">
        <v>426</v>
      </c>
      <c r="B385" s="82" t="s">
        <v>431</v>
      </c>
      <c r="C385" s="83">
        <v>38214</v>
      </c>
      <c r="D385" s="82">
        <v>10631</v>
      </c>
      <c r="E385" s="84">
        <v>55.8</v>
      </c>
    </row>
    <row r="386" spans="1:5">
      <c r="A386" s="82" t="s">
        <v>426</v>
      </c>
      <c r="B386" s="82" t="s">
        <v>431</v>
      </c>
      <c r="C386" s="83">
        <v>38218</v>
      </c>
      <c r="D386" s="82">
        <v>10632</v>
      </c>
      <c r="E386" s="84">
        <v>589</v>
      </c>
    </row>
    <row r="387" spans="1:5">
      <c r="A387" s="82" t="s">
        <v>423</v>
      </c>
      <c r="B387" s="82" t="s">
        <v>433</v>
      </c>
      <c r="C387" s="83">
        <v>38217</v>
      </c>
      <c r="D387" s="82">
        <v>10633</v>
      </c>
      <c r="E387" s="84">
        <v>5510.59</v>
      </c>
    </row>
    <row r="388" spans="1:5">
      <c r="A388" s="82" t="s">
        <v>426</v>
      </c>
      <c r="B388" s="82" t="s">
        <v>427</v>
      </c>
      <c r="C388" s="83">
        <v>38220</v>
      </c>
      <c r="D388" s="82">
        <v>10634</v>
      </c>
      <c r="E388" s="84">
        <v>4985.5</v>
      </c>
    </row>
    <row r="389" spans="1:5">
      <c r="A389" s="82" t="s">
        <v>426</v>
      </c>
      <c r="B389" s="82" t="s">
        <v>431</v>
      </c>
      <c r="C389" s="83">
        <v>38220</v>
      </c>
      <c r="D389" s="82">
        <v>10635</v>
      </c>
      <c r="E389" s="84">
        <v>1326.22</v>
      </c>
    </row>
    <row r="390" spans="1:5">
      <c r="A390" s="82" t="s">
        <v>426</v>
      </c>
      <c r="B390" s="82" t="s">
        <v>427</v>
      </c>
      <c r="C390" s="83">
        <v>38225</v>
      </c>
      <c r="D390" s="82">
        <v>10636</v>
      </c>
      <c r="E390" s="84">
        <v>629.5</v>
      </c>
    </row>
    <row r="391" spans="1:5">
      <c r="A391" s="82" t="s">
        <v>423</v>
      </c>
      <c r="B391" s="82" t="s">
        <v>425</v>
      </c>
      <c r="C391" s="83">
        <v>38225</v>
      </c>
      <c r="D391" s="82">
        <v>10637</v>
      </c>
      <c r="E391" s="84">
        <v>2761.94</v>
      </c>
    </row>
    <row r="392" spans="1:5">
      <c r="A392" s="82" t="s">
        <v>426</v>
      </c>
      <c r="B392" s="82" t="s">
        <v>428</v>
      </c>
      <c r="C392" s="83">
        <v>38231</v>
      </c>
      <c r="D392" s="82">
        <v>10638</v>
      </c>
      <c r="E392" s="84">
        <v>2720.05</v>
      </c>
    </row>
    <row r="393" spans="1:5">
      <c r="A393" s="82" t="s">
        <v>423</v>
      </c>
      <c r="B393" s="82" t="s">
        <v>433</v>
      </c>
      <c r="C393" s="83">
        <v>38226</v>
      </c>
      <c r="D393" s="82">
        <v>10639</v>
      </c>
      <c r="E393" s="84">
        <v>500</v>
      </c>
    </row>
    <row r="394" spans="1:5">
      <c r="A394" s="82" t="s">
        <v>426</v>
      </c>
      <c r="B394" s="82" t="s">
        <v>427</v>
      </c>
      <c r="C394" s="83">
        <v>38227</v>
      </c>
      <c r="D394" s="82">
        <v>10640</v>
      </c>
      <c r="E394" s="84">
        <v>708.75</v>
      </c>
    </row>
    <row r="395" spans="1:5">
      <c r="A395" s="82" t="s">
        <v>426</v>
      </c>
      <c r="B395" s="82" t="s">
        <v>427</v>
      </c>
      <c r="C395" s="83">
        <v>38225</v>
      </c>
      <c r="D395" s="82">
        <v>10641</v>
      </c>
      <c r="E395" s="84">
        <v>2054</v>
      </c>
    </row>
    <row r="396" spans="1:5">
      <c r="A396" s="82" t="s">
        <v>423</v>
      </c>
      <c r="B396" s="82" t="s">
        <v>433</v>
      </c>
      <c r="C396" s="83">
        <v>38235</v>
      </c>
      <c r="D396" s="82">
        <v>10642</v>
      </c>
      <c r="E396" s="84">
        <v>696</v>
      </c>
    </row>
    <row r="397" spans="1:5">
      <c r="A397" s="82" t="s">
        <v>423</v>
      </c>
      <c r="B397" s="82" t="s">
        <v>425</v>
      </c>
      <c r="C397" s="83">
        <v>38232</v>
      </c>
      <c r="D397" s="82">
        <v>10643</v>
      </c>
      <c r="E397" s="84">
        <v>814.5</v>
      </c>
    </row>
    <row r="398" spans="1:5">
      <c r="A398" s="82" t="s">
        <v>426</v>
      </c>
      <c r="B398" s="82" t="s">
        <v>428</v>
      </c>
      <c r="C398" s="83">
        <v>38231</v>
      </c>
      <c r="D398" s="82">
        <v>10644</v>
      </c>
      <c r="E398" s="84">
        <v>1371.8</v>
      </c>
    </row>
    <row r="399" spans="1:5">
      <c r="A399" s="82" t="s">
        <v>426</v>
      </c>
      <c r="B399" s="82" t="s">
        <v>427</v>
      </c>
      <c r="C399" s="83">
        <v>38232</v>
      </c>
      <c r="D399" s="82">
        <v>10645</v>
      </c>
      <c r="E399" s="84">
        <v>1535</v>
      </c>
    </row>
    <row r="400" spans="1:5">
      <c r="A400" s="82" t="s">
        <v>423</v>
      </c>
      <c r="B400" s="82" t="s">
        <v>429</v>
      </c>
      <c r="C400" s="83">
        <v>38233</v>
      </c>
      <c r="D400" s="82">
        <v>10646</v>
      </c>
      <c r="E400" s="84">
        <v>1446</v>
      </c>
    </row>
    <row r="401" spans="1:5">
      <c r="A401" s="82" t="s">
        <v>426</v>
      </c>
      <c r="B401" s="82" t="s">
        <v>427</v>
      </c>
      <c r="C401" s="83">
        <v>38233</v>
      </c>
      <c r="D401" s="82">
        <v>10647</v>
      </c>
      <c r="E401" s="84">
        <v>636</v>
      </c>
    </row>
    <row r="402" spans="1:5">
      <c r="A402" s="82" t="s">
        <v>423</v>
      </c>
      <c r="B402" s="82" t="s">
        <v>424</v>
      </c>
      <c r="C402" s="83">
        <v>38239</v>
      </c>
      <c r="D402" s="82">
        <v>10648</v>
      </c>
      <c r="E402" s="84">
        <v>372.37</v>
      </c>
    </row>
    <row r="403" spans="1:5">
      <c r="A403" s="82" t="s">
        <v>423</v>
      </c>
      <c r="B403" s="82" t="s">
        <v>424</v>
      </c>
      <c r="C403" s="83">
        <v>38228</v>
      </c>
      <c r="D403" s="82">
        <v>10649</v>
      </c>
      <c r="E403" s="84">
        <v>1434</v>
      </c>
    </row>
    <row r="404" spans="1:5">
      <c r="A404" s="82" t="s">
        <v>423</v>
      </c>
      <c r="B404" s="82" t="s">
        <v>424</v>
      </c>
      <c r="C404" s="83">
        <v>38233</v>
      </c>
      <c r="D404" s="82">
        <v>10650</v>
      </c>
      <c r="E404" s="84">
        <v>1779.2</v>
      </c>
    </row>
    <row r="405" spans="1:5">
      <c r="A405" s="82" t="s">
        <v>426</v>
      </c>
      <c r="B405" s="82" t="s">
        <v>431</v>
      </c>
      <c r="C405" s="83">
        <v>38241</v>
      </c>
      <c r="D405" s="82">
        <v>10651</v>
      </c>
      <c r="E405" s="84">
        <v>397.8</v>
      </c>
    </row>
    <row r="406" spans="1:5">
      <c r="A406" s="82" t="s">
        <v>426</v>
      </c>
      <c r="B406" s="82" t="s">
        <v>427</v>
      </c>
      <c r="C406" s="83">
        <v>38238</v>
      </c>
      <c r="D406" s="82">
        <v>10652</v>
      </c>
      <c r="E406" s="84">
        <v>318.83999999999997</v>
      </c>
    </row>
    <row r="407" spans="1:5">
      <c r="A407" s="82" t="s">
        <v>426</v>
      </c>
      <c r="B407" s="82" t="s">
        <v>430</v>
      </c>
      <c r="C407" s="83">
        <v>38249</v>
      </c>
      <c r="D407" s="82">
        <v>10653</v>
      </c>
      <c r="E407" s="84">
        <v>1083.1500000000001</v>
      </c>
    </row>
    <row r="408" spans="1:5">
      <c r="A408" s="82" t="s">
        <v>423</v>
      </c>
      <c r="B408" s="82" t="s">
        <v>424</v>
      </c>
      <c r="C408" s="83">
        <v>38241</v>
      </c>
      <c r="D408" s="82">
        <v>10654</v>
      </c>
      <c r="E408" s="84">
        <v>601.83000000000004</v>
      </c>
    </row>
    <row r="409" spans="1:5">
      <c r="A409" s="82" t="s">
        <v>426</v>
      </c>
      <c r="B409" s="82" t="s">
        <v>430</v>
      </c>
      <c r="C409" s="83">
        <v>38241</v>
      </c>
      <c r="D409" s="82">
        <v>10655</v>
      </c>
      <c r="E409" s="84">
        <v>154.4</v>
      </c>
    </row>
    <row r="410" spans="1:5">
      <c r="A410" s="82" t="s">
        <v>423</v>
      </c>
      <c r="B410" s="82" t="s">
        <v>425</v>
      </c>
      <c r="C410" s="83">
        <v>38240</v>
      </c>
      <c r="D410" s="82">
        <v>10656</v>
      </c>
      <c r="E410" s="84">
        <v>604.21</v>
      </c>
    </row>
    <row r="411" spans="1:5">
      <c r="A411" s="82" t="s">
        <v>426</v>
      </c>
      <c r="B411" s="82" t="s">
        <v>432</v>
      </c>
      <c r="C411" s="83">
        <v>38245</v>
      </c>
      <c r="D411" s="82">
        <v>10657</v>
      </c>
      <c r="E411" s="84">
        <v>4371.6000000000004</v>
      </c>
    </row>
    <row r="412" spans="1:5">
      <c r="A412" s="82" t="s">
        <v>426</v>
      </c>
      <c r="B412" s="82" t="s">
        <v>427</v>
      </c>
      <c r="C412" s="83">
        <v>38238</v>
      </c>
      <c r="D412" s="82">
        <v>10658</v>
      </c>
      <c r="E412" s="84">
        <v>4464.6000000000004</v>
      </c>
    </row>
    <row r="413" spans="1:5">
      <c r="A413" s="82" t="s">
        <v>423</v>
      </c>
      <c r="B413" s="82" t="s">
        <v>433</v>
      </c>
      <c r="C413" s="83">
        <v>38240</v>
      </c>
      <c r="D413" s="82">
        <v>10659</v>
      </c>
      <c r="E413" s="84">
        <v>1227.02</v>
      </c>
    </row>
    <row r="414" spans="1:5">
      <c r="A414" s="82" t="s">
        <v>426</v>
      </c>
      <c r="B414" s="82" t="s">
        <v>431</v>
      </c>
      <c r="C414" s="83">
        <v>38275</v>
      </c>
      <c r="D414" s="82">
        <v>10660</v>
      </c>
      <c r="E414" s="84">
        <v>1701</v>
      </c>
    </row>
    <row r="415" spans="1:5">
      <c r="A415" s="82" t="s">
        <v>423</v>
      </c>
      <c r="B415" s="82" t="s">
        <v>433</v>
      </c>
      <c r="C415" s="83">
        <v>38245</v>
      </c>
      <c r="D415" s="82">
        <v>10661</v>
      </c>
      <c r="E415" s="84">
        <v>562.6</v>
      </c>
    </row>
    <row r="416" spans="1:5">
      <c r="A416" s="82" t="s">
        <v>426</v>
      </c>
      <c r="B416" s="82" t="s">
        <v>428</v>
      </c>
      <c r="C416" s="83">
        <v>38248</v>
      </c>
      <c r="D416" s="82">
        <v>10662</v>
      </c>
      <c r="E416" s="84">
        <v>125</v>
      </c>
    </row>
    <row r="417" spans="1:5">
      <c r="A417" s="82" t="s">
        <v>426</v>
      </c>
      <c r="B417" s="82" t="s">
        <v>432</v>
      </c>
      <c r="C417" s="83">
        <v>38263</v>
      </c>
      <c r="D417" s="82">
        <v>10663</v>
      </c>
      <c r="E417" s="84">
        <v>1930.4</v>
      </c>
    </row>
    <row r="418" spans="1:5">
      <c r="A418" s="82" t="s">
        <v>426</v>
      </c>
      <c r="B418" s="82" t="s">
        <v>430</v>
      </c>
      <c r="C418" s="83">
        <v>38249</v>
      </c>
      <c r="D418" s="82">
        <v>10664</v>
      </c>
      <c r="E418" s="84">
        <v>1288.3900000000001</v>
      </c>
    </row>
    <row r="419" spans="1:5">
      <c r="A419" s="82" t="s">
        <v>426</v>
      </c>
      <c r="B419" s="82" t="s">
        <v>430</v>
      </c>
      <c r="C419" s="83">
        <v>38247</v>
      </c>
      <c r="D419" s="82">
        <v>10665</v>
      </c>
      <c r="E419" s="84">
        <v>1295</v>
      </c>
    </row>
    <row r="420" spans="1:5">
      <c r="A420" s="82" t="s">
        <v>423</v>
      </c>
      <c r="B420" s="82" t="s">
        <v>433</v>
      </c>
      <c r="C420" s="83">
        <v>38252</v>
      </c>
      <c r="D420" s="82">
        <v>10666</v>
      </c>
      <c r="E420" s="84">
        <v>4666.9399999999996</v>
      </c>
    </row>
    <row r="421" spans="1:5">
      <c r="A421" s="82" t="s">
        <v>423</v>
      </c>
      <c r="B421" s="82" t="s">
        <v>433</v>
      </c>
      <c r="C421" s="83">
        <v>38249</v>
      </c>
      <c r="D421" s="82">
        <v>10667</v>
      </c>
      <c r="E421" s="84">
        <v>1536.8</v>
      </c>
    </row>
    <row r="422" spans="1:5">
      <c r="A422" s="82" t="s">
        <v>426</v>
      </c>
      <c r="B422" s="82" t="s">
        <v>430</v>
      </c>
      <c r="C422" s="83">
        <v>38253</v>
      </c>
      <c r="D422" s="82">
        <v>10668</v>
      </c>
      <c r="E422" s="84">
        <v>625.27</v>
      </c>
    </row>
    <row r="423" spans="1:5">
      <c r="A423" s="82" t="s">
        <v>426</v>
      </c>
      <c r="B423" s="82" t="s">
        <v>432</v>
      </c>
      <c r="C423" s="83">
        <v>38252</v>
      </c>
      <c r="D423" s="82">
        <v>10669</v>
      </c>
      <c r="E423" s="84">
        <v>570</v>
      </c>
    </row>
    <row r="424" spans="1:5">
      <c r="A424" s="82" t="s">
        <v>426</v>
      </c>
      <c r="B424" s="82" t="s">
        <v>427</v>
      </c>
      <c r="C424" s="83">
        <v>38248</v>
      </c>
      <c r="D424" s="82">
        <v>10670</v>
      </c>
      <c r="E424" s="84">
        <v>2301.75</v>
      </c>
    </row>
    <row r="425" spans="1:5">
      <c r="A425" s="82" t="s">
        <v>426</v>
      </c>
      <c r="B425" s="82" t="s">
        <v>430</v>
      </c>
      <c r="C425" s="83">
        <v>38254</v>
      </c>
      <c r="D425" s="82">
        <v>10671</v>
      </c>
      <c r="E425" s="84">
        <v>920.1</v>
      </c>
    </row>
    <row r="426" spans="1:5">
      <c r="A426" s="82" t="s">
        <v>423</v>
      </c>
      <c r="B426" s="82" t="s">
        <v>429</v>
      </c>
      <c r="C426" s="83">
        <v>38256</v>
      </c>
      <c r="D426" s="82">
        <v>10672</v>
      </c>
      <c r="E426" s="84">
        <v>3815.25</v>
      </c>
    </row>
    <row r="427" spans="1:5">
      <c r="A427" s="82" t="s">
        <v>426</v>
      </c>
      <c r="B427" s="82" t="s">
        <v>432</v>
      </c>
      <c r="C427" s="83">
        <v>38249</v>
      </c>
      <c r="D427" s="82">
        <v>10673</v>
      </c>
      <c r="E427" s="84">
        <v>412.35</v>
      </c>
    </row>
    <row r="428" spans="1:5">
      <c r="A428" s="82" t="s">
        <v>426</v>
      </c>
      <c r="B428" s="82" t="s">
        <v>427</v>
      </c>
      <c r="C428" s="83">
        <v>38260</v>
      </c>
      <c r="D428" s="82">
        <v>10674</v>
      </c>
      <c r="E428" s="84">
        <v>45</v>
      </c>
    </row>
    <row r="429" spans="1:5">
      <c r="A429" s="82" t="s">
        <v>423</v>
      </c>
      <c r="B429" s="82" t="s">
        <v>424</v>
      </c>
      <c r="C429" s="83">
        <v>38253</v>
      </c>
      <c r="D429" s="82">
        <v>10675</v>
      </c>
      <c r="E429" s="84">
        <v>1423</v>
      </c>
    </row>
    <row r="430" spans="1:5">
      <c r="A430" s="82" t="s">
        <v>426</v>
      </c>
      <c r="B430" s="82" t="s">
        <v>432</v>
      </c>
      <c r="C430" s="83">
        <v>38259</v>
      </c>
      <c r="D430" s="82">
        <v>10676</v>
      </c>
      <c r="E430" s="84">
        <v>534.85</v>
      </c>
    </row>
    <row r="431" spans="1:5">
      <c r="A431" s="82" t="s">
        <v>426</v>
      </c>
      <c r="B431" s="82" t="s">
        <v>430</v>
      </c>
      <c r="C431" s="83">
        <v>38256</v>
      </c>
      <c r="D431" s="82">
        <v>10677</v>
      </c>
      <c r="E431" s="84">
        <v>813.36</v>
      </c>
    </row>
    <row r="432" spans="1:5">
      <c r="A432" s="82" t="s">
        <v>423</v>
      </c>
      <c r="B432" s="82" t="s">
        <v>433</v>
      </c>
      <c r="C432" s="83">
        <v>38276</v>
      </c>
      <c r="D432" s="82">
        <v>10678</v>
      </c>
      <c r="E432" s="84">
        <v>5256.5</v>
      </c>
    </row>
    <row r="433" spans="1:5">
      <c r="A433" s="82" t="s">
        <v>426</v>
      </c>
      <c r="B433" s="82" t="s">
        <v>431</v>
      </c>
      <c r="C433" s="83">
        <v>38260</v>
      </c>
      <c r="D433" s="82">
        <v>10679</v>
      </c>
      <c r="E433" s="84">
        <v>660</v>
      </c>
    </row>
    <row r="434" spans="1:5">
      <c r="A434" s="82" t="s">
        <v>426</v>
      </c>
      <c r="B434" s="82" t="s">
        <v>430</v>
      </c>
      <c r="C434" s="83">
        <v>38256</v>
      </c>
      <c r="D434" s="82">
        <v>10680</v>
      </c>
      <c r="E434" s="84">
        <v>1261.8800000000001</v>
      </c>
    </row>
    <row r="435" spans="1:5">
      <c r="A435" s="82" t="s">
        <v>426</v>
      </c>
      <c r="B435" s="82" t="s">
        <v>428</v>
      </c>
      <c r="C435" s="83">
        <v>38260</v>
      </c>
      <c r="D435" s="82">
        <v>10681</v>
      </c>
      <c r="E435" s="84">
        <v>1287.4000000000001</v>
      </c>
    </row>
    <row r="436" spans="1:5">
      <c r="A436" s="82" t="s">
        <v>426</v>
      </c>
      <c r="B436" s="82" t="s">
        <v>428</v>
      </c>
      <c r="C436" s="83">
        <v>38261</v>
      </c>
      <c r="D436" s="82">
        <v>10682</v>
      </c>
      <c r="E436" s="84">
        <v>375.5</v>
      </c>
    </row>
    <row r="437" spans="1:5">
      <c r="A437" s="82" t="s">
        <v>426</v>
      </c>
      <c r="B437" s="82" t="s">
        <v>432</v>
      </c>
      <c r="C437" s="83">
        <v>38261</v>
      </c>
      <c r="D437" s="82">
        <v>10683</v>
      </c>
      <c r="E437" s="84">
        <v>63</v>
      </c>
    </row>
    <row r="438" spans="1:5">
      <c r="A438" s="82" t="s">
        <v>426</v>
      </c>
      <c r="B438" s="82" t="s">
        <v>428</v>
      </c>
      <c r="C438" s="83">
        <v>38260</v>
      </c>
      <c r="D438" s="82">
        <v>10684</v>
      </c>
      <c r="E438" s="84">
        <v>1768</v>
      </c>
    </row>
    <row r="439" spans="1:5">
      <c r="A439" s="82" t="s">
        <v>426</v>
      </c>
      <c r="B439" s="82" t="s">
        <v>427</v>
      </c>
      <c r="C439" s="83">
        <v>38263</v>
      </c>
      <c r="D439" s="82">
        <v>10685</v>
      </c>
      <c r="E439" s="84">
        <v>801.1</v>
      </c>
    </row>
    <row r="440" spans="1:5">
      <c r="A440" s="82" t="s">
        <v>426</v>
      </c>
      <c r="B440" s="82" t="s">
        <v>432</v>
      </c>
      <c r="C440" s="83">
        <v>38268</v>
      </c>
      <c r="D440" s="82">
        <v>10686</v>
      </c>
      <c r="E440" s="84">
        <v>1404.45</v>
      </c>
    </row>
    <row r="441" spans="1:5">
      <c r="A441" s="82" t="s">
        <v>423</v>
      </c>
      <c r="B441" s="82" t="s">
        <v>429</v>
      </c>
      <c r="C441" s="83">
        <v>38290</v>
      </c>
      <c r="D441" s="82">
        <v>10687</v>
      </c>
      <c r="E441" s="84">
        <v>4960.8999999999996</v>
      </c>
    </row>
    <row r="442" spans="1:5">
      <c r="A442" s="82" t="s">
        <v>426</v>
      </c>
      <c r="B442" s="82" t="s">
        <v>427</v>
      </c>
      <c r="C442" s="83">
        <v>38267</v>
      </c>
      <c r="D442" s="82">
        <v>10688</v>
      </c>
      <c r="E442" s="84">
        <v>3160.6</v>
      </c>
    </row>
    <row r="443" spans="1:5">
      <c r="A443" s="82" t="s">
        <v>426</v>
      </c>
      <c r="B443" s="82" t="s">
        <v>430</v>
      </c>
      <c r="C443" s="83">
        <v>38267</v>
      </c>
      <c r="D443" s="82">
        <v>10689</v>
      </c>
      <c r="E443" s="84">
        <v>472.5</v>
      </c>
    </row>
    <row r="444" spans="1:5">
      <c r="A444" s="82" t="s">
        <v>426</v>
      </c>
      <c r="B444" s="82" t="s">
        <v>430</v>
      </c>
      <c r="C444" s="83">
        <v>38263</v>
      </c>
      <c r="D444" s="82">
        <v>10690</v>
      </c>
      <c r="E444" s="84">
        <v>862.5</v>
      </c>
    </row>
    <row r="445" spans="1:5">
      <c r="A445" s="82" t="s">
        <v>426</v>
      </c>
      <c r="B445" s="82" t="s">
        <v>432</v>
      </c>
      <c r="C445" s="83">
        <v>38282</v>
      </c>
      <c r="D445" s="82">
        <v>10691</v>
      </c>
      <c r="E445" s="84">
        <v>10164.799999999999</v>
      </c>
    </row>
    <row r="446" spans="1:5">
      <c r="A446" s="82" t="s">
        <v>426</v>
      </c>
      <c r="B446" s="82" t="s">
        <v>427</v>
      </c>
      <c r="C446" s="83">
        <v>38273</v>
      </c>
      <c r="D446" s="82">
        <v>10692</v>
      </c>
      <c r="E446" s="84">
        <v>878</v>
      </c>
    </row>
    <row r="447" spans="1:5">
      <c r="A447" s="82" t="s">
        <v>426</v>
      </c>
      <c r="B447" s="82" t="s">
        <v>428</v>
      </c>
      <c r="C447" s="83">
        <v>38270</v>
      </c>
      <c r="D447" s="82">
        <v>10693</v>
      </c>
      <c r="E447" s="84">
        <v>2071.1999999999998</v>
      </c>
    </row>
    <row r="448" spans="1:5">
      <c r="A448" s="82" t="s">
        <v>426</v>
      </c>
      <c r="B448" s="82" t="s">
        <v>431</v>
      </c>
      <c r="C448" s="83">
        <v>38269</v>
      </c>
      <c r="D448" s="82">
        <v>10694</v>
      </c>
      <c r="E448" s="84">
        <v>4825</v>
      </c>
    </row>
    <row r="449" spans="1:5">
      <c r="A449" s="82" t="s">
        <v>423</v>
      </c>
      <c r="B449" s="82" t="s">
        <v>433</v>
      </c>
      <c r="C449" s="83">
        <v>38274</v>
      </c>
      <c r="D449" s="82">
        <v>10695</v>
      </c>
      <c r="E449" s="84">
        <v>642</v>
      </c>
    </row>
    <row r="450" spans="1:5">
      <c r="A450" s="82" t="s">
        <v>426</v>
      </c>
      <c r="B450" s="82" t="s">
        <v>431</v>
      </c>
      <c r="C450" s="83">
        <v>38274</v>
      </c>
      <c r="D450" s="82">
        <v>10696</v>
      </c>
      <c r="E450" s="84">
        <v>996</v>
      </c>
    </row>
    <row r="451" spans="1:5">
      <c r="A451" s="82" t="s">
        <v>426</v>
      </c>
      <c r="B451" s="82" t="s">
        <v>428</v>
      </c>
      <c r="C451" s="83">
        <v>38274</v>
      </c>
      <c r="D451" s="82">
        <v>10697</v>
      </c>
      <c r="E451" s="84">
        <v>805.43</v>
      </c>
    </row>
    <row r="452" spans="1:5">
      <c r="A452" s="82" t="s">
        <v>426</v>
      </c>
      <c r="B452" s="82" t="s">
        <v>427</v>
      </c>
      <c r="C452" s="83">
        <v>38277</v>
      </c>
      <c r="D452" s="82">
        <v>10698</v>
      </c>
      <c r="E452" s="84">
        <v>3436.45</v>
      </c>
    </row>
    <row r="453" spans="1:5">
      <c r="A453" s="82" t="s">
        <v>426</v>
      </c>
      <c r="B453" s="82" t="s">
        <v>428</v>
      </c>
      <c r="C453" s="83">
        <v>38273</v>
      </c>
      <c r="D453" s="82">
        <v>10699</v>
      </c>
      <c r="E453" s="84">
        <v>114</v>
      </c>
    </row>
    <row r="454" spans="1:5">
      <c r="A454" s="82" t="s">
        <v>426</v>
      </c>
      <c r="B454" s="82" t="s">
        <v>428</v>
      </c>
      <c r="C454" s="83">
        <v>38276</v>
      </c>
      <c r="D454" s="82">
        <v>10700</v>
      </c>
      <c r="E454" s="84">
        <v>1638.4</v>
      </c>
    </row>
    <row r="455" spans="1:5">
      <c r="A455" s="82" t="s">
        <v>423</v>
      </c>
      <c r="B455" s="82" t="s">
        <v>425</v>
      </c>
      <c r="C455" s="83">
        <v>38275</v>
      </c>
      <c r="D455" s="82">
        <v>10701</v>
      </c>
      <c r="E455" s="84">
        <v>2864.5</v>
      </c>
    </row>
    <row r="456" spans="1:5">
      <c r="A456" s="82" t="s">
        <v>426</v>
      </c>
      <c r="B456" s="82" t="s">
        <v>427</v>
      </c>
      <c r="C456" s="83">
        <v>38281</v>
      </c>
      <c r="D456" s="82">
        <v>10702</v>
      </c>
      <c r="E456" s="84">
        <v>330</v>
      </c>
    </row>
    <row r="457" spans="1:5">
      <c r="A457" s="82" t="s">
        <v>423</v>
      </c>
      <c r="B457" s="82" t="s">
        <v>425</v>
      </c>
      <c r="C457" s="83">
        <v>38280</v>
      </c>
      <c r="D457" s="82">
        <v>10703</v>
      </c>
      <c r="E457" s="84">
        <v>2545</v>
      </c>
    </row>
    <row r="458" spans="1:5">
      <c r="A458" s="82" t="s">
        <v>423</v>
      </c>
      <c r="B458" s="82" t="s">
        <v>425</v>
      </c>
      <c r="C458" s="83">
        <v>38298</v>
      </c>
      <c r="D458" s="82">
        <v>10704</v>
      </c>
      <c r="E458" s="84">
        <v>595.5</v>
      </c>
    </row>
    <row r="459" spans="1:5">
      <c r="A459" s="82" t="s">
        <v>423</v>
      </c>
      <c r="B459" s="82" t="s">
        <v>429</v>
      </c>
      <c r="C459" s="83">
        <v>38309</v>
      </c>
      <c r="D459" s="82">
        <v>10705</v>
      </c>
      <c r="E459" s="84">
        <v>378</v>
      </c>
    </row>
    <row r="460" spans="1:5">
      <c r="A460" s="82" t="s">
        <v>426</v>
      </c>
      <c r="B460" s="82" t="s">
        <v>431</v>
      </c>
      <c r="C460" s="83">
        <v>38281</v>
      </c>
      <c r="D460" s="82">
        <v>10706</v>
      </c>
      <c r="E460" s="84">
        <v>1893</v>
      </c>
    </row>
    <row r="461" spans="1:5">
      <c r="A461" s="82" t="s">
        <v>426</v>
      </c>
      <c r="B461" s="82" t="s">
        <v>427</v>
      </c>
      <c r="C461" s="83">
        <v>38283</v>
      </c>
      <c r="D461" s="82">
        <v>10707</v>
      </c>
      <c r="E461" s="84">
        <v>1641</v>
      </c>
    </row>
    <row r="462" spans="1:5">
      <c r="A462" s="82" t="s">
        <v>423</v>
      </c>
      <c r="B462" s="82" t="s">
        <v>425</v>
      </c>
      <c r="C462" s="83">
        <v>38296</v>
      </c>
      <c r="D462" s="82">
        <v>10708</v>
      </c>
      <c r="E462" s="84">
        <v>180.4</v>
      </c>
    </row>
    <row r="463" spans="1:5">
      <c r="A463" s="82" t="s">
        <v>426</v>
      </c>
      <c r="B463" s="82" t="s">
        <v>430</v>
      </c>
      <c r="C463" s="83">
        <v>38311</v>
      </c>
      <c r="D463" s="82">
        <v>10709</v>
      </c>
      <c r="E463" s="84">
        <v>3424</v>
      </c>
    </row>
    <row r="464" spans="1:5">
      <c r="A464" s="82" t="s">
        <v>426</v>
      </c>
      <c r="B464" s="82" t="s">
        <v>430</v>
      </c>
      <c r="C464" s="83">
        <v>38283</v>
      </c>
      <c r="D464" s="82">
        <v>10710</v>
      </c>
      <c r="E464" s="84">
        <v>93.5</v>
      </c>
    </row>
    <row r="465" spans="1:5">
      <c r="A465" s="82" t="s">
        <v>423</v>
      </c>
      <c r="B465" s="82" t="s">
        <v>424</v>
      </c>
      <c r="C465" s="83">
        <v>38289</v>
      </c>
      <c r="D465" s="82">
        <v>10711</v>
      </c>
      <c r="E465" s="84">
        <v>4451.7</v>
      </c>
    </row>
    <row r="466" spans="1:5">
      <c r="A466" s="82" t="s">
        <v>426</v>
      </c>
      <c r="B466" s="82" t="s">
        <v>428</v>
      </c>
      <c r="C466" s="83">
        <v>38291</v>
      </c>
      <c r="D466" s="82">
        <v>10712</v>
      </c>
      <c r="E466" s="84">
        <v>1233.48</v>
      </c>
    </row>
    <row r="467" spans="1:5">
      <c r="A467" s="82" t="s">
        <v>426</v>
      </c>
      <c r="B467" s="82" t="s">
        <v>430</v>
      </c>
      <c r="C467" s="83">
        <v>38284</v>
      </c>
      <c r="D467" s="82">
        <v>10713</v>
      </c>
      <c r="E467" s="84">
        <v>2827.9</v>
      </c>
    </row>
    <row r="468" spans="1:5">
      <c r="A468" s="82" t="s">
        <v>423</v>
      </c>
      <c r="B468" s="82" t="s">
        <v>424</v>
      </c>
      <c r="C468" s="83">
        <v>38287</v>
      </c>
      <c r="D468" s="82">
        <v>10714</v>
      </c>
      <c r="E468" s="84">
        <v>2205.75</v>
      </c>
    </row>
    <row r="469" spans="1:5">
      <c r="A469" s="82" t="s">
        <v>426</v>
      </c>
      <c r="B469" s="82" t="s">
        <v>428</v>
      </c>
      <c r="C469" s="83">
        <v>38289</v>
      </c>
      <c r="D469" s="82">
        <v>10715</v>
      </c>
      <c r="E469" s="84">
        <v>1296</v>
      </c>
    </row>
    <row r="470" spans="1:5">
      <c r="A470" s="82" t="s">
        <v>426</v>
      </c>
      <c r="B470" s="82" t="s">
        <v>427</v>
      </c>
      <c r="C470" s="83">
        <v>38287</v>
      </c>
      <c r="D470" s="82">
        <v>10716</v>
      </c>
      <c r="E470" s="84">
        <v>706</v>
      </c>
    </row>
    <row r="471" spans="1:5">
      <c r="A471" s="82" t="s">
        <v>426</v>
      </c>
      <c r="B471" s="82" t="s">
        <v>430</v>
      </c>
      <c r="C471" s="83">
        <v>38289</v>
      </c>
      <c r="D471" s="82">
        <v>10717</v>
      </c>
      <c r="E471" s="84">
        <v>1270.75</v>
      </c>
    </row>
    <row r="472" spans="1:5">
      <c r="A472" s="82" t="s">
        <v>426</v>
      </c>
      <c r="B472" s="82" t="s">
        <v>430</v>
      </c>
      <c r="C472" s="83">
        <v>38289</v>
      </c>
      <c r="D472" s="82">
        <v>10718</v>
      </c>
      <c r="E472" s="84">
        <v>3463</v>
      </c>
    </row>
    <row r="473" spans="1:5">
      <c r="A473" s="82" t="s">
        <v>426</v>
      </c>
      <c r="B473" s="82" t="s">
        <v>431</v>
      </c>
      <c r="C473" s="83">
        <v>38296</v>
      </c>
      <c r="D473" s="82">
        <v>10719</v>
      </c>
      <c r="E473" s="84">
        <v>844.25</v>
      </c>
    </row>
    <row r="474" spans="1:5">
      <c r="A474" s="82" t="s">
        <v>426</v>
      </c>
      <c r="B474" s="82" t="s">
        <v>431</v>
      </c>
      <c r="C474" s="83">
        <v>38296</v>
      </c>
      <c r="D474" s="82">
        <v>10720</v>
      </c>
      <c r="E474" s="84">
        <v>550</v>
      </c>
    </row>
    <row r="475" spans="1:5">
      <c r="A475" s="82" t="s">
        <v>423</v>
      </c>
      <c r="B475" s="82" t="s">
        <v>424</v>
      </c>
      <c r="C475" s="83">
        <v>38291</v>
      </c>
      <c r="D475" s="82">
        <v>10721</v>
      </c>
      <c r="E475" s="84">
        <v>923.87</v>
      </c>
    </row>
    <row r="476" spans="1:5">
      <c r="A476" s="82" t="s">
        <v>426</v>
      </c>
      <c r="B476" s="82" t="s">
        <v>431</v>
      </c>
      <c r="C476" s="83">
        <v>38295</v>
      </c>
      <c r="D476" s="82">
        <v>10722</v>
      </c>
      <c r="E476" s="84">
        <v>1570</v>
      </c>
    </row>
    <row r="477" spans="1:5">
      <c r="A477" s="82" t="s">
        <v>426</v>
      </c>
      <c r="B477" s="82" t="s">
        <v>428</v>
      </c>
      <c r="C477" s="83">
        <v>38316</v>
      </c>
      <c r="D477" s="82">
        <v>10723</v>
      </c>
      <c r="E477" s="84">
        <v>468.45</v>
      </c>
    </row>
    <row r="478" spans="1:5">
      <c r="A478" s="82" t="s">
        <v>426</v>
      </c>
      <c r="B478" s="82" t="s">
        <v>431</v>
      </c>
      <c r="C478" s="83">
        <v>38296</v>
      </c>
      <c r="D478" s="82">
        <v>10724</v>
      </c>
      <c r="E478" s="84">
        <v>638.5</v>
      </c>
    </row>
    <row r="479" spans="1:5">
      <c r="A479" s="82" t="s">
        <v>426</v>
      </c>
      <c r="B479" s="82" t="s">
        <v>427</v>
      </c>
      <c r="C479" s="83">
        <v>38296</v>
      </c>
      <c r="D479" s="82">
        <v>10725</v>
      </c>
      <c r="E479" s="84">
        <v>287.8</v>
      </c>
    </row>
    <row r="480" spans="1:5">
      <c r="A480" s="82" t="s">
        <v>426</v>
      </c>
      <c r="B480" s="82" t="s">
        <v>427</v>
      </c>
      <c r="C480" s="83">
        <v>38326</v>
      </c>
      <c r="D480" s="82">
        <v>10726</v>
      </c>
      <c r="E480" s="84">
        <v>655</v>
      </c>
    </row>
    <row r="481" spans="1:5">
      <c r="A481" s="82" t="s">
        <v>426</v>
      </c>
      <c r="B481" s="82" t="s">
        <v>432</v>
      </c>
      <c r="C481" s="83">
        <v>38326</v>
      </c>
      <c r="D481" s="82">
        <v>10727</v>
      </c>
      <c r="E481" s="84">
        <v>1624.5</v>
      </c>
    </row>
    <row r="482" spans="1:5">
      <c r="A482" s="82" t="s">
        <v>426</v>
      </c>
      <c r="B482" s="82" t="s">
        <v>427</v>
      </c>
      <c r="C482" s="83">
        <v>38302</v>
      </c>
      <c r="D482" s="82">
        <v>10728</v>
      </c>
      <c r="E482" s="84">
        <v>1296.75</v>
      </c>
    </row>
    <row r="483" spans="1:5">
      <c r="A483" s="82" t="s">
        <v>426</v>
      </c>
      <c r="B483" s="82" t="s">
        <v>431</v>
      </c>
      <c r="C483" s="83">
        <v>38305</v>
      </c>
      <c r="D483" s="82">
        <v>10729</v>
      </c>
      <c r="E483" s="84">
        <v>1850</v>
      </c>
    </row>
    <row r="484" spans="1:5">
      <c r="A484" s="82" t="s">
        <v>423</v>
      </c>
      <c r="B484" s="82" t="s">
        <v>424</v>
      </c>
      <c r="C484" s="83">
        <v>38305</v>
      </c>
      <c r="D484" s="82">
        <v>10730</v>
      </c>
      <c r="E484" s="84">
        <v>484.25</v>
      </c>
    </row>
    <row r="485" spans="1:5">
      <c r="A485" s="82" t="s">
        <v>423</v>
      </c>
      <c r="B485" s="82" t="s">
        <v>433</v>
      </c>
      <c r="C485" s="83">
        <v>38305</v>
      </c>
      <c r="D485" s="82">
        <v>10731</v>
      </c>
      <c r="E485" s="84">
        <v>1890.5</v>
      </c>
    </row>
    <row r="486" spans="1:5">
      <c r="A486" s="82" t="s">
        <v>426</v>
      </c>
      <c r="B486" s="82" t="s">
        <v>428</v>
      </c>
      <c r="C486" s="83">
        <v>38298</v>
      </c>
      <c r="D486" s="82">
        <v>10732</v>
      </c>
      <c r="E486" s="84">
        <v>360</v>
      </c>
    </row>
    <row r="487" spans="1:5">
      <c r="A487" s="82" t="s">
        <v>426</v>
      </c>
      <c r="B487" s="82" t="s">
        <v>430</v>
      </c>
      <c r="C487" s="83">
        <v>38301</v>
      </c>
      <c r="D487" s="82">
        <v>10733</v>
      </c>
      <c r="E487" s="84">
        <v>1459</v>
      </c>
    </row>
    <row r="488" spans="1:5">
      <c r="A488" s="82" t="s">
        <v>426</v>
      </c>
      <c r="B488" s="82" t="s">
        <v>432</v>
      </c>
      <c r="C488" s="83">
        <v>38303</v>
      </c>
      <c r="D488" s="82">
        <v>10734</v>
      </c>
      <c r="E488" s="84">
        <v>1498.35</v>
      </c>
    </row>
    <row r="489" spans="1:5">
      <c r="A489" s="82" t="s">
        <v>423</v>
      </c>
      <c r="B489" s="82" t="s">
        <v>425</v>
      </c>
      <c r="C489" s="83">
        <v>38312</v>
      </c>
      <c r="D489" s="82">
        <v>10735</v>
      </c>
      <c r="E489" s="84">
        <v>536.4</v>
      </c>
    </row>
    <row r="490" spans="1:5">
      <c r="A490" s="82" t="s">
        <v>423</v>
      </c>
      <c r="B490" s="82" t="s">
        <v>429</v>
      </c>
      <c r="C490" s="83">
        <v>38312</v>
      </c>
      <c r="D490" s="82">
        <v>10736</v>
      </c>
      <c r="E490" s="84">
        <v>997</v>
      </c>
    </row>
    <row r="491" spans="1:5">
      <c r="A491" s="82" t="s">
        <v>426</v>
      </c>
      <c r="B491" s="82" t="s">
        <v>432</v>
      </c>
      <c r="C491" s="83">
        <v>38309</v>
      </c>
      <c r="D491" s="82">
        <v>10737</v>
      </c>
      <c r="E491" s="84">
        <v>139.80000000000001</v>
      </c>
    </row>
    <row r="492" spans="1:5">
      <c r="A492" s="82" t="s">
        <v>426</v>
      </c>
      <c r="B492" s="82" t="s">
        <v>432</v>
      </c>
      <c r="C492" s="83">
        <v>38309</v>
      </c>
      <c r="D492" s="82">
        <v>10738</v>
      </c>
      <c r="E492" s="84">
        <v>52.35</v>
      </c>
    </row>
    <row r="493" spans="1:5">
      <c r="A493" s="82" t="s">
        <v>426</v>
      </c>
      <c r="B493" s="82" t="s">
        <v>428</v>
      </c>
      <c r="C493" s="83">
        <v>38308</v>
      </c>
      <c r="D493" s="82">
        <v>10739</v>
      </c>
      <c r="E493" s="84">
        <v>240</v>
      </c>
    </row>
    <row r="494" spans="1:5">
      <c r="A494" s="82" t="s">
        <v>426</v>
      </c>
      <c r="B494" s="82" t="s">
        <v>427</v>
      </c>
      <c r="C494" s="83">
        <v>38316</v>
      </c>
      <c r="D494" s="82">
        <v>10740</v>
      </c>
      <c r="E494" s="84">
        <v>1416</v>
      </c>
    </row>
    <row r="495" spans="1:5">
      <c r="A495" s="82" t="s">
        <v>426</v>
      </c>
      <c r="B495" s="82" t="s">
        <v>427</v>
      </c>
      <c r="C495" s="83">
        <v>38309</v>
      </c>
      <c r="D495" s="82">
        <v>10741</v>
      </c>
      <c r="E495" s="84">
        <v>228</v>
      </c>
    </row>
    <row r="496" spans="1:5">
      <c r="A496" s="82" t="s">
        <v>426</v>
      </c>
      <c r="B496" s="82" t="s">
        <v>428</v>
      </c>
      <c r="C496" s="83">
        <v>38309</v>
      </c>
      <c r="D496" s="82">
        <v>10742</v>
      </c>
      <c r="E496" s="84">
        <v>3118</v>
      </c>
    </row>
    <row r="497" spans="1:5">
      <c r="A497" s="82" t="s">
        <v>426</v>
      </c>
      <c r="B497" s="82" t="s">
        <v>430</v>
      </c>
      <c r="C497" s="83">
        <v>38312</v>
      </c>
      <c r="D497" s="82">
        <v>10743</v>
      </c>
      <c r="E497" s="84">
        <v>319.2</v>
      </c>
    </row>
    <row r="498" spans="1:5">
      <c r="A498" s="82" t="s">
        <v>423</v>
      </c>
      <c r="B498" s="82" t="s">
        <v>425</v>
      </c>
      <c r="C498" s="83">
        <v>38315</v>
      </c>
      <c r="D498" s="82">
        <v>10744</v>
      </c>
      <c r="E498" s="84">
        <v>736</v>
      </c>
    </row>
    <row r="499" spans="1:5">
      <c r="A499" s="82" t="s">
        <v>423</v>
      </c>
      <c r="B499" s="82" t="s">
        <v>429</v>
      </c>
      <c r="C499" s="83">
        <v>38318</v>
      </c>
      <c r="D499" s="82">
        <v>10745</v>
      </c>
      <c r="E499" s="84">
        <v>4529.8</v>
      </c>
    </row>
    <row r="500" spans="1:5">
      <c r="A500" s="82" t="s">
        <v>426</v>
      </c>
      <c r="B500" s="82" t="s">
        <v>430</v>
      </c>
      <c r="C500" s="83">
        <v>38312</v>
      </c>
      <c r="D500" s="82">
        <v>10746</v>
      </c>
      <c r="E500" s="84">
        <v>2311.6999999999998</v>
      </c>
    </row>
    <row r="501" spans="1:5">
      <c r="A501" s="82" t="s">
        <v>423</v>
      </c>
      <c r="B501" s="82" t="s">
        <v>425</v>
      </c>
      <c r="C501" s="83">
        <v>38317</v>
      </c>
      <c r="D501" s="82">
        <v>10747</v>
      </c>
      <c r="E501" s="84">
        <v>1912.85</v>
      </c>
    </row>
    <row r="502" spans="1:5">
      <c r="A502" s="82" t="s">
        <v>426</v>
      </c>
      <c r="B502" s="82" t="s">
        <v>428</v>
      </c>
      <c r="C502" s="83">
        <v>38319</v>
      </c>
      <c r="D502" s="82">
        <v>10748</v>
      </c>
      <c r="E502" s="84">
        <v>2196</v>
      </c>
    </row>
    <row r="503" spans="1:5">
      <c r="A503" s="82" t="s">
        <v>426</v>
      </c>
      <c r="B503" s="82" t="s">
        <v>427</v>
      </c>
      <c r="C503" s="83">
        <v>38340</v>
      </c>
      <c r="D503" s="82">
        <v>10749</v>
      </c>
      <c r="E503" s="84">
        <v>1080</v>
      </c>
    </row>
    <row r="504" spans="1:5">
      <c r="A504" s="82" t="s">
        <v>423</v>
      </c>
      <c r="B504" s="82" t="s">
        <v>429</v>
      </c>
      <c r="C504" s="83">
        <v>38315</v>
      </c>
      <c r="D504" s="82">
        <v>10750</v>
      </c>
      <c r="E504" s="84">
        <v>1590.56</v>
      </c>
    </row>
    <row r="505" spans="1:5">
      <c r="A505" s="82" t="s">
        <v>426</v>
      </c>
      <c r="B505" s="82" t="s">
        <v>428</v>
      </c>
      <c r="C505" s="83">
        <v>38324</v>
      </c>
      <c r="D505" s="82">
        <v>10751</v>
      </c>
      <c r="E505" s="84">
        <v>1631.48</v>
      </c>
    </row>
    <row r="506" spans="1:5">
      <c r="A506" s="82" t="s">
        <v>426</v>
      </c>
      <c r="B506" s="82" t="s">
        <v>432</v>
      </c>
      <c r="C506" s="83">
        <v>38319</v>
      </c>
      <c r="D506" s="82">
        <v>10752</v>
      </c>
      <c r="E506" s="84">
        <v>252</v>
      </c>
    </row>
    <row r="507" spans="1:5">
      <c r="A507" s="82" t="s">
        <v>426</v>
      </c>
      <c r="B507" s="82" t="s">
        <v>428</v>
      </c>
      <c r="C507" s="83">
        <v>38318</v>
      </c>
      <c r="D507" s="82">
        <v>10753</v>
      </c>
      <c r="E507" s="84">
        <v>88</v>
      </c>
    </row>
    <row r="508" spans="1:5">
      <c r="A508" s="82" t="s">
        <v>423</v>
      </c>
      <c r="B508" s="82" t="s">
        <v>425</v>
      </c>
      <c r="C508" s="83">
        <v>38318</v>
      </c>
      <c r="D508" s="82">
        <v>10754</v>
      </c>
      <c r="E508" s="84">
        <v>55.2</v>
      </c>
    </row>
    <row r="509" spans="1:5">
      <c r="A509" s="82" t="s">
        <v>426</v>
      </c>
      <c r="B509" s="82" t="s">
        <v>427</v>
      </c>
      <c r="C509" s="83">
        <v>38319</v>
      </c>
      <c r="D509" s="82">
        <v>10755</v>
      </c>
      <c r="E509" s="84">
        <v>1948.5</v>
      </c>
    </row>
    <row r="510" spans="1:5">
      <c r="A510" s="82" t="s">
        <v>426</v>
      </c>
      <c r="B510" s="82" t="s">
        <v>431</v>
      </c>
      <c r="C510" s="83">
        <v>38323</v>
      </c>
      <c r="D510" s="82">
        <v>10756</v>
      </c>
      <c r="E510" s="84">
        <v>1990</v>
      </c>
    </row>
    <row r="511" spans="1:5">
      <c r="A511" s="82" t="s">
        <v>423</v>
      </c>
      <c r="B511" s="82" t="s">
        <v>425</v>
      </c>
      <c r="C511" s="83">
        <v>38336</v>
      </c>
      <c r="D511" s="82">
        <v>10757</v>
      </c>
      <c r="E511" s="84">
        <v>3082</v>
      </c>
    </row>
    <row r="512" spans="1:5">
      <c r="A512" s="82" t="s">
        <v>426</v>
      </c>
      <c r="B512" s="82" t="s">
        <v>428</v>
      </c>
      <c r="C512" s="83">
        <v>38325</v>
      </c>
      <c r="D512" s="82">
        <v>10758</v>
      </c>
      <c r="E512" s="84">
        <v>1644.6</v>
      </c>
    </row>
    <row r="513" spans="1:5">
      <c r="A513" s="82" t="s">
        <v>426</v>
      </c>
      <c r="B513" s="82" t="s">
        <v>428</v>
      </c>
      <c r="C513" s="83">
        <v>38333</v>
      </c>
      <c r="D513" s="82">
        <v>10759</v>
      </c>
      <c r="E513" s="84">
        <v>320</v>
      </c>
    </row>
    <row r="514" spans="1:5">
      <c r="A514" s="82" t="s">
        <v>426</v>
      </c>
      <c r="B514" s="82" t="s">
        <v>427</v>
      </c>
      <c r="C514" s="83">
        <v>38331</v>
      </c>
      <c r="D514" s="82">
        <v>10760</v>
      </c>
      <c r="E514" s="84">
        <v>2917</v>
      </c>
    </row>
    <row r="515" spans="1:5">
      <c r="A515" s="82" t="s">
        <v>423</v>
      </c>
      <c r="B515" s="82" t="s">
        <v>424</v>
      </c>
      <c r="C515" s="83">
        <v>38329</v>
      </c>
      <c r="D515" s="82">
        <v>10761</v>
      </c>
      <c r="E515" s="84">
        <v>507</v>
      </c>
    </row>
    <row r="516" spans="1:5">
      <c r="A516" s="82" t="s">
        <v>426</v>
      </c>
      <c r="B516" s="82" t="s">
        <v>428</v>
      </c>
      <c r="C516" s="83">
        <v>38330</v>
      </c>
      <c r="D516" s="82">
        <v>10762</v>
      </c>
      <c r="E516" s="84">
        <v>4337</v>
      </c>
    </row>
    <row r="517" spans="1:5">
      <c r="A517" s="82" t="s">
        <v>426</v>
      </c>
      <c r="B517" s="82" t="s">
        <v>428</v>
      </c>
      <c r="C517" s="83">
        <v>38329</v>
      </c>
      <c r="D517" s="82">
        <v>10763</v>
      </c>
      <c r="E517" s="84">
        <v>616</v>
      </c>
    </row>
    <row r="518" spans="1:5">
      <c r="A518" s="82" t="s">
        <v>423</v>
      </c>
      <c r="B518" s="82" t="s">
        <v>425</v>
      </c>
      <c r="C518" s="83">
        <v>38329</v>
      </c>
      <c r="D518" s="82">
        <v>10764</v>
      </c>
      <c r="E518" s="84">
        <v>2286</v>
      </c>
    </row>
    <row r="519" spans="1:5">
      <c r="A519" s="82" t="s">
        <v>426</v>
      </c>
      <c r="B519" s="82" t="s">
        <v>428</v>
      </c>
      <c r="C519" s="83">
        <v>38330</v>
      </c>
      <c r="D519" s="82">
        <v>10765</v>
      </c>
      <c r="E519" s="84">
        <v>1515.6</v>
      </c>
    </row>
    <row r="520" spans="1:5">
      <c r="A520" s="82" t="s">
        <v>426</v>
      </c>
      <c r="B520" s="82" t="s">
        <v>427</v>
      </c>
      <c r="C520" s="83">
        <v>38330</v>
      </c>
      <c r="D520" s="82">
        <v>10766</v>
      </c>
      <c r="E520" s="84">
        <v>2310</v>
      </c>
    </row>
    <row r="521" spans="1:5">
      <c r="A521" s="82" t="s">
        <v>426</v>
      </c>
      <c r="B521" s="82" t="s">
        <v>427</v>
      </c>
      <c r="C521" s="83">
        <v>38336</v>
      </c>
      <c r="D521" s="82">
        <v>10767</v>
      </c>
      <c r="E521" s="84">
        <v>28</v>
      </c>
    </row>
    <row r="522" spans="1:5">
      <c r="A522" s="82" t="s">
        <v>426</v>
      </c>
      <c r="B522" s="82" t="s">
        <v>428</v>
      </c>
      <c r="C522" s="83">
        <v>38336</v>
      </c>
      <c r="D522" s="82">
        <v>10768</v>
      </c>
      <c r="E522" s="84">
        <v>1477</v>
      </c>
    </row>
    <row r="523" spans="1:5">
      <c r="A523" s="82" t="s">
        <v>426</v>
      </c>
      <c r="B523" s="82" t="s">
        <v>428</v>
      </c>
      <c r="C523" s="83">
        <v>38333</v>
      </c>
      <c r="D523" s="82">
        <v>10769</v>
      </c>
      <c r="E523" s="84">
        <v>1684.27</v>
      </c>
    </row>
    <row r="524" spans="1:5">
      <c r="A524" s="82" t="s">
        <v>426</v>
      </c>
      <c r="B524" s="82" t="s">
        <v>431</v>
      </c>
      <c r="C524" s="83">
        <v>38338</v>
      </c>
      <c r="D524" s="82">
        <v>10770</v>
      </c>
      <c r="E524" s="84">
        <v>236.25</v>
      </c>
    </row>
    <row r="525" spans="1:5">
      <c r="A525" s="82" t="s">
        <v>423</v>
      </c>
      <c r="B525" s="82" t="s">
        <v>429</v>
      </c>
      <c r="C525" s="83">
        <v>37988</v>
      </c>
      <c r="D525" s="82">
        <v>10771</v>
      </c>
      <c r="E525" s="84">
        <v>344</v>
      </c>
    </row>
    <row r="526" spans="1:5">
      <c r="A526" s="82" t="s">
        <v>426</v>
      </c>
      <c r="B526" s="82" t="s">
        <v>428</v>
      </c>
      <c r="C526" s="83">
        <v>38340</v>
      </c>
      <c r="D526" s="82">
        <v>10772</v>
      </c>
      <c r="E526" s="84">
        <v>3603.22</v>
      </c>
    </row>
    <row r="527" spans="1:5">
      <c r="A527" s="82" t="s">
        <v>426</v>
      </c>
      <c r="B527" s="82" t="s">
        <v>430</v>
      </c>
      <c r="C527" s="83">
        <v>38337</v>
      </c>
      <c r="D527" s="82">
        <v>10773</v>
      </c>
      <c r="E527" s="84">
        <v>2030.4</v>
      </c>
    </row>
    <row r="528" spans="1:5">
      <c r="A528" s="82" t="s">
        <v>426</v>
      </c>
      <c r="B528" s="82" t="s">
        <v>427</v>
      </c>
      <c r="C528" s="83">
        <v>38333</v>
      </c>
      <c r="D528" s="82">
        <v>10774</v>
      </c>
      <c r="E528" s="84">
        <v>868.75</v>
      </c>
    </row>
    <row r="529" spans="1:5">
      <c r="A529" s="82" t="s">
        <v>423</v>
      </c>
      <c r="B529" s="82" t="s">
        <v>433</v>
      </c>
      <c r="C529" s="83">
        <v>38347</v>
      </c>
      <c r="D529" s="82">
        <v>10775</v>
      </c>
      <c r="E529" s="84">
        <v>228</v>
      </c>
    </row>
    <row r="530" spans="1:5">
      <c r="A530" s="82" t="s">
        <v>426</v>
      </c>
      <c r="B530" s="82" t="s">
        <v>430</v>
      </c>
      <c r="C530" s="83">
        <v>38339</v>
      </c>
      <c r="D530" s="82">
        <v>10776</v>
      </c>
      <c r="E530" s="84">
        <v>6635.27</v>
      </c>
    </row>
    <row r="531" spans="1:5">
      <c r="A531" s="82" t="s">
        <v>423</v>
      </c>
      <c r="B531" s="82" t="s">
        <v>433</v>
      </c>
      <c r="C531" s="83">
        <v>38373</v>
      </c>
      <c r="D531" s="82">
        <v>10777</v>
      </c>
      <c r="E531" s="84">
        <v>224</v>
      </c>
    </row>
    <row r="532" spans="1:5">
      <c r="A532" s="82" t="s">
        <v>426</v>
      </c>
      <c r="B532" s="82" t="s">
        <v>428</v>
      </c>
      <c r="C532" s="83">
        <v>38345</v>
      </c>
      <c r="D532" s="82">
        <v>10778</v>
      </c>
      <c r="E532" s="84">
        <v>96.5</v>
      </c>
    </row>
    <row r="533" spans="1:5">
      <c r="A533" s="82" t="s">
        <v>426</v>
      </c>
      <c r="B533" s="82" t="s">
        <v>428</v>
      </c>
      <c r="C533" s="83">
        <v>38366</v>
      </c>
      <c r="D533" s="82">
        <v>10779</v>
      </c>
      <c r="E533" s="84">
        <v>1335</v>
      </c>
    </row>
    <row r="534" spans="1:5">
      <c r="A534" s="82" t="s">
        <v>426</v>
      </c>
      <c r="B534" s="82" t="s">
        <v>432</v>
      </c>
      <c r="C534" s="83">
        <v>38346</v>
      </c>
      <c r="D534" s="82">
        <v>10780</v>
      </c>
      <c r="E534" s="84">
        <v>720</v>
      </c>
    </row>
    <row r="535" spans="1:5">
      <c r="A535" s="82" t="s">
        <v>426</v>
      </c>
      <c r="B535" s="82" t="s">
        <v>432</v>
      </c>
      <c r="C535" s="83">
        <v>38340</v>
      </c>
      <c r="D535" s="82">
        <v>10781</v>
      </c>
      <c r="E535" s="84">
        <v>975.88</v>
      </c>
    </row>
    <row r="536" spans="1:5">
      <c r="A536" s="82" t="s">
        <v>423</v>
      </c>
      <c r="B536" s="82" t="s">
        <v>429</v>
      </c>
      <c r="C536" s="83">
        <v>38343</v>
      </c>
      <c r="D536" s="82">
        <v>10782</v>
      </c>
      <c r="E536" s="84">
        <v>12.5</v>
      </c>
    </row>
    <row r="537" spans="1:5">
      <c r="A537" s="82" t="s">
        <v>426</v>
      </c>
      <c r="B537" s="82" t="s">
        <v>427</v>
      </c>
      <c r="C537" s="83">
        <v>38340</v>
      </c>
      <c r="D537" s="82">
        <v>10783</v>
      </c>
      <c r="E537" s="84">
        <v>1442.5</v>
      </c>
    </row>
    <row r="538" spans="1:5">
      <c r="A538" s="82" t="s">
        <v>426</v>
      </c>
      <c r="B538" s="82" t="s">
        <v>427</v>
      </c>
      <c r="C538" s="83">
        <v>38343</v>
      </c>
      <c r="D538" s="82">
        <v>10784</v>
      </c>
      <c r="E538" s="84">
        <v>1488</v>
      </c>
    </row>
    <row r="539" spans="1:5">
      <c r="A539" s="82" t="s">
        <v>426</v>
      </c>
      <c r="B539" s="82" t="s">
        <v>430</v>
      </c>
      <c r="C539" s="83">
        <v>38345</v>
      </c>
      <c r="D539" s="82">
        <v>10785</v>
      </c>
      <c r="E539" s="84">
        <v>387.5</v>
      </c>
    </row>
    <row r="540" spans="1:5">
      <c r="A540" s="82" t="s">
        <v>426</v>
      </c>
      <c r="B540" s="82" t="s">
        <v>431</v>
      </c>
      <c r="C540" s="83">
        <v>38344</v>
      </c>
      <c r="D540" s="82">
        <v>10786</v>
      </c>
      <c r="E540" s="84">
        <v>1531.08</v>
      </c>
    </row>
    <row r="541" spans="1:5">
      <c r="A541" s="82" t="s">
        <v>426</v>
      </c>
      <c r="B541" s="82" t="s">
        <v>432</v>
      </c>
      <c r="C541" s="83">
        <v>38347</v>
      </c>
      <c r="D541" s="82">
        <v>10787</v>
      </c>
      <c r="E541" s="84">
        <v>2622.76</v>
      </c>
    </row>
    <row r="542" spans="1:5">
      <c r="A542" s="82" t="s">
        <v>426</v>
      </c>
      <c r="B542" s="82" t="s">
        <v>430</v>
      </c>
      <c r="C542" s="83">
        <v>38371</v>
      </c>
      <c r="D542" s="82">
        <v>10788</v>
      </c>
      <c r="E542" s="84">
        <v>731.5</v>
      </c>
    </row>
    <row r="543" spans="1:5">
      <c r="A543" s="82" t="s">
        <v>426</v>
      </c>
      <c r="B543" s="82" t="s">
        <v>430</v>
      </c>
      <c r="C543" s="83">
        <v>38352</v>
      </c>
      <c r="D543" s="82">
        <v>10789</v>
      </c>
      <c r="E543" s="84">
        <v>3687</v>
      </c>
    </row>
    <row r="544" spans="1:5">
      <c r="A544" s="82" t="s">
        <v>423</v>
      </c>
      <c r="B544" s="82" t="s">
        <v>425</v>
      </c>
      <c r="C544" s="83">
        <v>38347</v>
      </c>
      <c r="D544" s="82">
        <v>10790</v>
      </c>
      <c r="E544" s="84">
        <v>722.5</v>
      </c>
    </row>
    <row r="545" spans="1:5">
      <c r="A545" s="82" t="s">
        <v>423</v>
      </c>
      <c r="B545" s="82" t="s">
        <v>425</v>
      </c>
      <c r="C545" s="83">
        <v>38353</v>
      </c>
      <c r="D545" s="82">
        <v>10791</v>
      </c>
      <c r="E545" s="84">
        <v>1829.76</v>
      </c>
    </row>
    <row r="546" spans="1:5">
      <c r="A546" s="82" t="s">
        <v>426</v>
      </c>
      <c r="B546" s="82" t="s">
        <v>430</v>
      </c>
      <c r="C546" s="83">
        <v>38352</v>
      </c>
      <c r="D546" s="82">
        <v>10792</v>
      </c>
      <c r="E546" s="84">
        <v>399.85</v>
      </c>
    </row>
    <row r="547" spans="1:5">
      <c r="A547" s="82" t="s">
        <v>426</v>
      </c>
      <c r="B547" s="82" t="s">
        <v>428</v>
      </c>
      <c r="C547" s="83">
        <v>38360</v>
      </c>
      <c r="D547" s="82">
        <v>10793</v>
      </c>
      <c r="E547" s="84">
        <v>191.1</v>
      </c>
    </row>
    <row r="548" spans="1:5">
      <c r="A548" s="82" t="s">
        <v>423</v>
      </c>
      <c r="B548" s="82" t="s">
        <v>425</v>
      </c>
      <c r="C548" s="83">
        <v>38354</v>
      </c>
      <c r="D548" s="82">
        <v>10794</v>
      </c>
      <c r="E548" s="84">
        <v>314.76</v>
      </c>
    </row>
    <row r="549" spans="1:5">
      <c r="A549" s="82" t="s">
        <v>426</v>
      </c>
      <c r="B549" s="82" t="s">
        <v>431</v>
      </c>
      <c r="C549" s="83">
        <v>38372</v>
      </c>
      <c r="D549" s="82">
        <v>10795</v>
      </c>
      <c r="E549" s="84">
        <v>2158</v>
      </c>
    </row>
    <row r="550" spans="1:5">
      <c r="A550" s="82" t="s">
        <v>426</v>
      </c>
      <c r="B550" s="82" t="s">
        <v>428</v>
      </c>
      <c r="C550" s="83">
        <v>38366</v>
      </c>
      <c r="D550" s="82">
        <v>10796</v>
      </c>
      <c r="E550" s="84">
        <v>2341.36</v>
      </c>
    </row>
    <row r="551" spans="1:5">
      <c r="A551" s="82" t="s">
        <v>423</v>
      </c>
      <c r="B551" s="82" t="s">
        <v>433</v>
      </c>
      <c r="C551" s="83">
        <v>38357</v>
      </c>
      <c r="D551" s="82">
        <v>10797</v>
      </c>
      <c r="E551" s="84">
        <v>420</v>
      </c>
    </row>
    <row r="552" spans="1:5">
      <c r="A552" s="82" t="s">
        <v>426</v>
      </c>
      <c r="B552" s="82" t="s">
        <v>432</v>
      </c>
      <c r="C552" s="83">
        <v>38357</v>
      </c>
      <c r="D552" s="82">
        <v>10798</v>
      </c>
      <c r="E552" s="84">
        <v>446.6</v>
      </c>
    </row>
    <row r="553" spans="1:5">
      <c r="A553" s="82" t="s">
        <v>423</v>
      </c>
      <c r="B553" s="82" t="s">
        <v>429</v>
      </c>
      <c r="C553" s="83">
        <v>38357</v>
      </c>
      <c r="D553" s="82">
        <v>10799</v>
      </c>
      <c r="E553" s="84">
        <v>1553.5</v>
      </c>
    </row>
    <row r="554" spans="1:5">
      <c r="A554" s="82" t="s">
        <v>426</v>
      </c>
      <c r="B554" s="82" t="s">
        <v>430</v>
      </c>
      <c r="C554" s="83">
        <v>38357</v>
      </c>
      <c r="D554" s="82">
        <v>10800</v>
      </c>
      <c r="E554" s="84">
        <v>1468.93</v>
      </c>
    </row>
    <row r="555" spans="1:5">
      <c r="A555" s="82" t="s">
        <v>426</v>
      </c>
      <c r="B555" s="82" t="s">
        <v>427</v>
      </c>
      <c r="C555" s="83">
        <v>38352</v>
      </c>
      <c r="D555" s="82">
        <v>10801</v>
      </c>
      <c r="E555" s="84">
        <v>3026.85</v>
      </c>
    </row>
    <row r="556" spans="1:5">
      <c r="A556" s="82" t="s">
        <v>426</v>
      </c>
      <c r="B556" s="82" t="s">
        <v>427</v>
      </c>
      <c r="C556" s="83">
        <v>38354</v>
      </c>
      <c r="D556" s="82">
        <v>10802</v>
      </c>
      <c r="E556" s="84">
        <v>2942.81</v>
      </c>
    </row>
    <row r="557" spans="1:5">
      <c r="A557" s="82" t="s">
        <v>426</v>
      </c>
      <c r="B557" s="82" t="s">
        <v>427</v>
      </c>
      <c r="C557" s="83">
        <v>38358</v>
      </c>
      <c r="D557" s="82">
        <v>10803</v>
      </c>
      <c r="E557" s="84">
        <v>1193.01</v>
      </c>
    </row>
    <row r="558" spans="1:5">
      <c r="A558" s="82" t="s">
        <v>423</v>
      </c>
      <c r="B558" s="82" t="s">
        <v>425</v>
      </c>
      <c r="C558" s="83">
        <v>38359</v>
      </c>
      <c r="D558" s="82">
        <v>10804</v>
      </c>
      <c r="E558" s="84">
        <v>2278.4</v>
      </c>
    </row>
    <row r="559" spans="1:5">
      <c r="A559" s="82" t="s">
        <v>426</v>
      </c>
      <c r="B559" s="82" t="s">
        <v>432</v>
      </c>
      <c r="C559" s="83">
        <v>38361</v>
      </c>
      <c r="D559" s="82">
        <v>10805</v>
      </c>
      <c r="E559" s="84">
        <v>2775</v>
      </c>
    </row>
    <row r="560" spans="1:5">
      <c r="A560" s="82" t="s">
        <v>426</v>
      </c>
      <c r="B560" s="82" t="s">
        <v>428</v>
      </c>
      <c r="C560" s="83">
        <v>38357</v>
      </c>
      <c r="D560" s="82">
        <v>10806</v>
      </c>
      <c r="E560" s="84">
        <v>439.6</v>
      </c>
    </row>
    <row r="561" spans="1:5">
      <c r="A561" s="82" t="s">
        <v>426</v>
      </c>
      <c r="B561" s="82" t="s">
        <v>427</v>
      </c>
      <c r="C561" s="83">
        <v>38382</v>
      </c>
      <c r="D561" s="82">
        <v>10807</v>
      </c>
      <c r="E561" s="84">
        <v>18.399999999999999</v>
      </c>
    </row>
    <row r="562" spans="1:5">
      <c r="A562" s="82" t="s">
        <v>426</v>
      </c>
      <c r="B562" s="82" t="s">
        <v>432</v>
      </c>
      <c r="C562" s="83">
        <v>38361</v>
      </c>
      <c r="D562" s="82">
        <v>10808</v>
      </c>
      <c r="E562" s="84">
        <v>1411</v>
      </c>
    </row>
    <row r="563" spans="1:5">
      <c r="A563" s="82" t="s">
        <v>423</v>
      </c>
      <c r="B563" s="82" t="s">
        <v>433</v>
      </c>
      <c r="C563" s="83">
        <v>38359</v>
      </c>
      <c r="D563" s="82">
        <v>10809</v>
      </c>
      <c r="E563" s="84">
        <v>140</v>
      </c>
    </row>
    <row r="564" spans="1:5">
      <c r="A564" s="82" t="s">
        <v>426</v>
      </c>
      <c r="B564" s="82" t="s">
        <v>432</v>
      </c>
      <c r="C564" s="83">
        <v>38359</v>
      </c>
      <c r="D564" s="82">
        <v>10810</v>
      </c>
      <c r="E564" s="84">
        <v>187</v>
      </c>
    </row>
    <row r="565" spans="1:5">
      <c r="A565" s="82" t="s">
        <v>426</v>
      </c>
      <c r="B565" s="82" t="s">
        <v>431</v>
      </c>
      <c r="C565" s="83">
        <v>38360</v>
      </c>
      <c r="D565" s="82">
        <v>10811</v>
      </c>
      <c r="E565" s="84">
        <v>852</v>
      </c>
    </row>
    <row r="566" spans="1:5">
      <c r="A566" s="82" t="s">
        <v>423</v>
      </c>
      <c r="B566" s="82" t="s">
        <v>424</v>
      </c>
      <c r="C566" s="83">
        <v>38364</v>
      </c>
      <c r="D566" s="82">
        <v>10812</v>
      </c>
      <c r="E566" s="84">
        <v>1692.8</v>
      </c>
    </row>
    <row r="567" spans="1:5">
      <c r="A567" s="82" t="s">
        <v>426</v>
      </c>
      <c r="B567" s="82" t="s">
        <v>430</v>
      </c>
      <c r="C567" s="83">
        <v>38361</v>
      </c>
      <c r="D567" s="82">
        <v>10813</v>
      </c>
      <c r="E567" s="84">
        <v>602.4</v>
      </c>
    </row>
    <row r="568" spans="1:5">
      <c r="A568" s="82" t="s">
        <v>426</v>
      </c>
      <c r="B568" s="82" t="s">
        <v>428</v>
      </c>
      <c r="C568" s="83">
        <v>38366</v>
      </c>
      <c r="D568" s="82">
        <v>10814</v>
      </c>
      <c r="E568" s="84">
        <v>1788.45</v>
      </c>
    </row>
    <row r="569" spans="1:5">
      <c r="A569" s="82" t="s">
        <v>426</v>
      </c>
      <c r="B569" s="82" t="s">
        <v>432</v>
      </c>
      <c r="C569" s="83">
        <v>38366</v>
      </c>
      <c r="D569" s="82">
        <v>10815</v>
      </c>
      <c r="E569" s="84">
        <v>40</v>
      </c>
    </row>
    <row r="570" spans="1:5">
      <c r="A570" s="82" t="s">
        <v>426</v>
      </c>
      <c r="B570" s="82" t="s">
        <v>427</v>
      </c>
      <c r="C570" s="83">
        <v>38387</v>
      </c>
      <c r="D570" s="82">
        <v>10816</v>
      </c>
      <c r="E570" s="84">
        <v>8446.4500000000007</v>
      </c>
    </row>
    <row r="571" spans="1:5">
      <c r="A571" s="82" t="s">
        <v>426</v>
      </c>
      <c r="B571" s="82" t="s">
        <v>428</v>
      </c>
      <c r="C571" s="83">
        <v>38365</v>
      </c>
      <c r="D571" s="82">
        <v>10817</v>
      </c>
      <c r="E571" s="84">
        <v>10952.84</v>
      </c>
    </row>
    <row r="572" spans="1:5">
      <c r="A572" s="82" t="s">
        <v>423</v>
      </c>
      <c r="B572" s="82" t="s">
        <v>433</v>
      </c>
      <c r="C572" s="83">
        <v>38364</v>
      </c>
      <c r="D572" s="82">
        <v>10818</v>
      </c>
      <c r="E572" s="84">
        <v>833</v>
      </c>
    </row>
    <row r="573" spans="1:5">
      <c r="A573" s="82" t="s">
        <v>426</v>
      </c>
      <c r="B573" s="82" t="s">
        <v>432</v>
      </c>
      <c r="C573" s="83">
        <v>38368</v>
      </c>
      <c r="D573" s="82">
        <v>10819</v>
      </c>
      <c r="E573" s="84">
        <v>477</v>
      </c>
    </row>
    <row r="574" spans="1:5">
      <c r="A574" s="82" t="s">
        <v>426</v>
      </c>
      <c r="B574" s="82" t="s">
        <v>428</v>
      </c>
      <c r="C574" s="83">
        <v>38365</v>
      </c>
      <c r="D574" s="82">
        <v>10820</v>
      </c>
      <c r="E574" s="84">
        <v>1140</v>
      </c>
    </row>
    <row r="575" spans="1:5">
      <c r="A575" s="82" t="s">
        <v>426</v>
      </c>
      <c r="B575" s="82" t="s">
        <v>430</v>
      </c>
      <c r="C575" s="83">
        <v>38367</v>
      </c>
      <c r="D575" s="82">
        <v>10821</v>
      </c>
      <c r="E575" s="84">
        <v>678</v>
      </c>
    </row>
    <row r="576" spans="1:5">
      <c r="A576" s="82" t="s">
        <v>423</v>
      </c>
      <c r="B576" s="82" t="s">
        <v>425</v>
      </c>
      <c r="C576" s="83">
        <v>38368</v>
      </c>
      <c r="D576" s="82">
        <v>10822</v>
      </c>
      <c r="E576" s="84">
        <v>237.9</v>
      </c>
    </row>
    <row r="577" spans="1:5">
      <c r="A577" s="82" t="s">
        <v>423</v>
      </c>
      <c r="B577" s="82" t="s">
        <v>424</v>
      </c>
      <c r="C577" s="83">
        <v>38365</v>
      </c>
      <c r="D577" s="82">
        <v>10823</v>
      </c>
      <c r="E577" s="84">
        <v>2826</v>
      </c>
    </row>
    <row r="578" spans="1:5">
      <c r="A578" s="82" t="s">
        <v>426</v>
      </c>
      <c r="B578" s="82" t="s">
        <v>431</v>
      </c>
      <c r="C578" s="83">
        <v>38382</v>
      </c>
      <c r="D578" s="82">
        <v>10824</v>
      </c>
      <c r="E578" s="84">
        <v>250.8</v>
      </c>
    </row>
    <row r="579" spans="1:5">
      <c r="A579" s="82" t="s">
        <v>426</v>
      </c>
      <c r="B579" s="82" t="s">
        <v>430</v>
      </c>
      <c r="C579" s="83">
        <v>38366</v>
      </c>
      <c r="D579" s="82">
        <v>10825</v>
      </c>
      <c r="E579" s="84">
        <v>1030.76</v>
      </c>
    </row>
    <row r="580" spans="1:5">
      <c r="A580" s="82" t="s">
        <v>423</v>
      </c>
      <c r="B580" s="82" t="s">
        <v>425</v>
      </c>
      <c r="C580" s="83">
        <v>38389</v>
      </c>
      <c r="D580" s="82">
        <v>10826</v>
      </c>
      <c r="E580" s="84">
        <v>730</v>
      </c>
    </row>
    <row r="581" spans="1:5">
      <c r="A581" s="82" t="s">
        <v>426</v>
      </c>
      <c r="B581" s="82" t="s">
        <v>430</v>
      </c>
      <c r="C581" s="83">
        <v>38389</v>
      </c>
      <c r="D581" s="82">
        <v>10827</v>
      </c>
      <c r="E581" s="84">
        <v>843</v>
      </c>
    </row>
    <row r="582" spans="1:5">
      <c r="A582" s="82" t="s">
        <v>423</v>
      </c>
      <c r="B582" s="82" t="s">
        <v>429</v>
      </c>
      <c r="C582" s="83">
        <v>38387</v>
      </c>
      <c r="D582" s="82">
        <v>10828</v>
      </c>
      <c r="E582" s="84">
        <v>932</v>
      </c>
    </row>
    <row r="583" spans="1:5">
      <c r="A583" s="82" t="s">
        <v>423</v>
      </c>
      <c r="B583" s="82" t="s">
        <v>429</v>
      </c>
      <c r="C583" s="83">
        <v>38375</v>
      </c>
      <c r="D583" s="82">
        <v>10829</v>
      </c>
      <c r="E583" s="84">
        <v>1764</v>
      </c>
    </row>
    <row r="584" spans="1:5">
      <c r="A584" s="82" t="s">
        <v>426</v>
      </c>
      <c r="B584" s="82" t="s">
        <v>427</v>
      </c>
      <c r="C584" s="83">
        <v>38373</v>
      </c>
      <c r="D584" s="82">
        <v>10830</v>
      </c>
      <c r="E584" s="84">
        <v>1974</v>
      </c>
    </row>
    <row r="585" spans="1:5">
      <c r="A585" s="82" t="s">
        <v>426</v>
      </c>
      <c r="B585" s="82" t="s">
        <v>428</v>
      </c>
      <c r="C585" s="83">
        <v>38375</v>
      </c>
      <c r="D585" s="82">
        <v>10831</v>
      </c>
      <c r="E585" s="84">
        <v>2684.4</v>
      </c>
    </row>
    <row r="586" spans="1:5">
      <c r="A586" s="82" t="s">
        <v>426</v>
      </c>
      <c r="B586" s="82" t="s">
        <v>432</v>
      </c>
      <c r="C586" s="83">
        <v>38371</v>
      </c>
      <c r="D586" s="82">
        <v>10832</v>
      </c>
      <c r="E586" s="84">
        <v>475.11</v>
      </c>
    </row>
    <row r="587" spans="1:5">
      <c r="A587" s="82" t="s">
        <v>423</v>
      </c>
      <c r="B587" s="82" t="s">
        <v>425</v>
      </c>
      <c r="C587" s="83">
        <v>38375</v>
      </c>
      <c r="D587" s="82">
        <v>10833</v>
      </c>
      <c r="E587" s="84">
        <v>906.93</v>
      </c>
    </row>
    <row r="588" spans="1:5">
      <c r="A588" s="82" t="s">
        <v>426</v>
      </c>
      <c r="B588" s="82" t="s">
        <v>430</v>
      </c>
      <c r="C588" s="83">
        <v>38371</v>
      </c>
      <c r="D588" s="82">
        <v>10834</v>
      </c>
      <c r="E588" s="84">
        <v>1432.71</v>
      </c>
    </row>
    <row r="589" spans="1:5">
      <c r="A589" s="82" t="s">
        <v>426</v>
      </c>
      <c r="B589" s="82" t="s">
        <v>430</v>
      </c>
      <c r="C589" s="83">
        <v>38373</v>
      </c>
      <c r="D589" s="82">
        <v>10835</v>
      </c>
      <c r="E589" s="84">
        <v>845.8</v>
      </c>
    </row>
    <row r="590" spans="1:5">
      <c r="A590" s="82" t="s">
        <v>423</v>
      </c>
      <c r="B590" s="82" t="s">
        <v>433</v>
      </c>
      <c r="C590" s="83">
        <v>38373</v>
      </c>
      <c r="D590" s="82">
        <v>10836</v>
      </c>
      <c r="E590" s="84">
        <v>4705.5</v>
      </c>
    </row>
    <row r="591" spans="1:5">
      <c r="A591" s="82" t="s">
        <v>423</v>
      </c>
      <c r="B591" s="82" t="s">
        <v>429</v>
      </c>
      <c r="C591" s="83">
        <v>38375</v>
      </c>
      <c r="D591" s="82">
        <v>10837</v>
      </c>
      <c r="E591" s="84">
        <v>1064.5</v>
      </c>
    </row>
    <row r="592" spans="1:5">
      <c r="A592" s="82" t="s">
        <v>426</v>
      </c>
      <c r="B592" s="82" t="s">
        <v>428</v>
      </c>
      <c r="C592" s="83">
        <v>38375</v>
      </c>
      <c r="D592" s="82">
        <v>10838</v>
      </c>
      <c r="E592" s="84">
        <v>1938.38</v>
      </c>
    </row>
    <row r="593" spans="1:5">
      <c r="A593" s="82" t="s">
        <v>426</v>
      </c>
      <c r="B593" s="82" t="s">
        <v>428</v>
      </c>
      <c r="C593" s="83">
        <v>38374</v>
      </c>
      <c r="D593" s="82">
        <v>10839</v>
      </c>
      <c r="E593" s="84">
        <v>827.55</v>
      </c>
    </row>
    <row r="594" spans="1:5">
      <c r="A594" s="82" t="s">
        <v>426</v>
      </c>
      <c r="B594" s="82" t="s">
        <v>427</v>
      </c>
      <c r="C594" s="83">
        <v>38399</v>
      </c>
      <c r="D594" s="82">
        <v>10840</v>
      </c>
      <c r="E594" s="84">
        <v>211.2</v>
      </c>
    </row>
    <row r="595" spans="1:5">
      <c r="A595" s="82" t="s">
        <v>423</v>
      </c>
      <c r="B595" s="82" t="s">
        <v>424</v>
      </c>
      <c r="C595" s="83">
        <v>38381</v>
      </c>
      <c r="D595" s="82">
        <v>10841</v>
      </c>
      <c r="E595" s="84">
        <v>4581</v>
      </c>
    </row>
    <row r="596" spans="1:5">
      <c r="A596" s="82" t="s">
        <v>426</v>
      </c>
      <c r="B596" s="82" t="s">
        <v>430</v>
      </c>
      <c r="C596" s="83">
        <v>38381</v>
      </c>
      <c r="D596" s="82">
        <v>10842</v>
      </c>
      <c r="E596" s="84">
        <v>975</v>
      </c>
    </row>
    <row r="597" spans="1:5">
      <c r="A597" s="82" t="s">
        <v>426</v>
      </c>
      <c r="B597" s="82" t="s">
        <v>427</v>
      </c>
      <c r="C597" s="83">
        <v>38378</v>
      </c>
      <c r="D597" s="82">
        <v>10843</v>
      </c>
      <c r="E597" s="84">
        <v>159</v>
      </c>
    </row>
    <row r="598" spans="1:5">
      <c r="A598" s="82" t="s">
        <v>426</v>
      </c>
      <c r="B598" s="82" t="s">
        <v>431</v>
      </c>
      <c r="C598" s="83">
        <v>38378</v>
      </c>
      <c r="D598" s="82">
        <v>10844</v>
      </c>
      <c r="E598" s="84">
        <v>735</v>
      </c>
    </row>
    <row r="599" spans="1:5">
      <c r="A599" s="82" t="s">
        <v>426</v>
      </c>
      <c r="B599" s="82" t="s">
        <v>431</v>
      </c>
      <c r="C599" s="83">
        <v>38382</v>
      </c>
      <c r="D599" s="82">
        <v>10845</v>
      </c>
      <c r="E599" s="84">
        <v>3812.7</v>
      </c>
    </row>
    <row r="600" spans="1:5">
      <c r="A600" s="82" t="s">
        <v>426</v>
      </c>
      <c r="B600" s="82" t="s">
        <v>432</v>
      </c>
      <c r="C600" s="83">
        <v>38375</v>
      </c>
      <c r="D600" s="82">
        <v>10846</v>
      </c>
      <c r="E600" s="84">
        <v>1112</v>
      </c>
    </row>
    <row r="601" spans="1:5">
      <c r="A601" s="82" t="s">
        <v>426</v>
      </c>
      <c r="B601" s="82" t="s">
        <v>427</v>
      </c>
      <c r="C601" s="83">
        <v>38393</v>
      </c>
      <c r="D601" s="82">
        <v>10847</v>
      </c>
      <c r="E601" s="84">
        <v>4931.92</v>
      </c>
    </row>
    <row r="602" spans="1:5">
      <c r="A602" s="82" t="s">
        <v>423</v>
      </c>
      <c r="B602" s="82" t="s">
        <v>433</v>
      </c>
      <c r="C602" s="83">
        <v>38381</v>
      </c>
      <c r="D602" s="82">
        <v>10848</v>
      </c>
      <c r="E602" s="84">
        <v>931.5</v>
      </c>
    </row>
    <row r="603" spans="1:5">
      <c r="A603" s="82" t="s">
        <v>423</v>
      </c>
      <c r="B603" s="82" t="s">
        <v>429</v>
      </c>
      <c r="C603" s="83">
        <v>38382</v>
      </c>
      <c r="D603" s="82">
        <v>10849</v>
      </c>
      <c r="E603" s="84">
        <v>967.82</v>
      </c>
    </row>
    <row r="604" spans="1:5">
      <c r="A604" s="82" t="s">
        <v>426</v>
      </c>
      <c r="B604" s="82" t="s">
        <v>430</v>
      </c>
      <c r="C604" s="83">
        <v>38382</v>
      </c>
      <c r="D604" s="82">
        <v>10850</v>
      </c>
      <c r="E604" s="84">
        <v>629</v>
      </c>
    </row>
    <row r="605" spans="1:5">
      <c r="A605" s="82" t="s">
        <v>423</v>
      </c>
      <c r="B605" s="82" t="s">
        <v>424</v>
      </c>
      <c r="C605" s="83">
        <v>38385</v>
      </c>
      <c r="D605" s="82">
        <v>10851</v>
      </c>
      <c r="E605" s="84">
        <v>2603</v>
      </c>
    </row>
    <row r="606" spans="1:5">
      <c r="A606" s="82" t="s">
        <v>426</v>
      </c>
      <c r="B606" s="82" t="s">
        <v>431</v>
      </c>
      <c r="C606" s="83">
        <v>38382</v>
      </c>
      <c r="D606" s="82">
        <v>10852</v>
      </c>
      <c r="E606" s="84">
        <v>2984</v>
      </c>
    </row>
    <row r="607" spans="1:5">
      <c r="A607" s="82" t="s">
        <v>423</v>
      </c>
      <c r="B607" s="82" t="s">
        <v>429</v>
      </c>
      <c r="C607" s="83">
        <v>38386</v>
      </c>
      <c r="D607" s="82">
        <v>10853</v>
      </c>
      <c r="E607" s="84">
        <v>625</v>
      </c>
    </row>
    <row r="608" spans="1:5">
      <c r="A608" s="82" t="s">
        <v>426</v>
      </c>
      <c r="B608" s="82" t="s">
        <v>428</v>
      </c>
      <c r="C608" s="83">
        <v>38388</v>
      </c>
      <c r="D608" s="82">
        <v>10854</v>
      </c>
      <c r="E608" s="84">
        <v>2966.5</v>
      </c>
    </row>
    <row r="609" spans="1:5">
      <c r="A609" s="82" t="s">
        <v>426</v>
      </c>
      <c r="B609" s="82" t="s">
        <v>428</v>
      </c>
      <c r="C609" s="83">
        <v>38387</v>
      </c>
      <c r="D609" s="82">
        <v>10855</v>
      </c>
      <c r="E609" s="84">
        <v>2227.89</v>
      </c>
    </row>
    <row r="610" spans="1:5">
      <c r="A610" s="82" t="s">
        <v>426</v>
      </c>
      <c r="B610" s="82" t="s">
        <v>428</v>
      </c>
      <c r="C610" s="83">
        <v>38393</v>
      </c>
      <c r="D610" s="82">
        <v>10856</v>
      </c>
      <c r="E610" s="84">
        <v>660</v>
      </c>
    </row>
    <row r="611" spans="1:5">
      <c r="A611" s="82" t="s">
        <v>426</v>
      </c>
      <c r="B611" s="82" t="s">
        <v>431</v>
      </c>
      <c r="C611" s="83">
        <v>38389</v>
      </c>
      <c r="D611" s="82">
        <v>10857</v>
      </c>
      <c r="E611" s="84">
        <v>2048.2199999999998</v>
      </c>
    </row>
    <row r="612" spans="1:5">
      <c r="A612" s="82" t="s">
        <v>426</v>
      </c>
      <c r="B612" s="82" t="s">
        <v>432</v>
      </c>
      <c r="C612" s="83">
        <v>38386</v>
      </c>
      <c r="D612" s="82">
        <v>10858</v>
      </c>
      <c r="E612" s="84">
        <v>649</v>
      </c>
    </row>
    <row r="613" spans="1:5">
      <c r="A613" s="82" t="s">
        <v>426</v>
      </c>
      <c r="B613" s="82" t="s">
        <v>430</v>
      </c>
      <c r="C613" s="83">
        <v>38385</v>
      </c>
      <c r="D613" s="82">
        <v>10859</v>
      </c>
      <c r="E613" s="84">
        <v>1078.69</v>
      </c>
    </row>
    <row r="614" spans="1:5">
      <c r="A614" s="82" t="s">
        <v>426</v>
      </c>
      <c r="B614" s="82" t="s">
        <v>428</v>
      </c>
      <c r="C614" s="83">
        <v>38387</v>
      </c>
      <c r="D614" s="82">
        <v>10860</v>
      </c>
      <c r="E614" s="84">
        <v>519</v>
      </c>
    </row>
    <row r="615" spans="1:5">
      <c r="A615" s="82" t="s">
        <v>426</v>
      </c>
      <c r="B615" s="82" t="s">
        <v>427</v>
      </c>
      <c r="C615" s="83">
        <v>38400</v>
      </c>
      <c r="D615" s="82">
        <v>10861</v>
      </c>
      <c r="E615" s="84">
        <v>3523.4</v>
      </c>
    </row>
    <row r="616" spans="1:5">
      <c r="A616" s="82" t="s">
        <v>426</v>
      </c>
      <c r="B616" s="82" t="s">
        <v>431</v>
      </c>
      <c r="C616" s="83">
        <v>38385</v>
      </c>
      <c r="D616" s="82">
        <v>10862</v>
      </c>
      <c r="E616" s="84">
        <v>581</v>
      </c>
    </row>
    <row r="617" spans="1:5">
      <c r="A617" s="82" t="s">
        <v>426</v>
      </c>
      <c r="B617" s="82" t="s">
        <v>427</v>
      </c>
      <c r="C617" s="83">
        <v>38400</v>
      </c>
      <c r="D617" s="82">
        <v>10863</v>
      </c>
      <c r="E617" s="84">
        <v>441.15</v>
      </c>
    </row>
    <row r="618" spans="1:5">
      <c r="A618" s="82" t="s">
        <v>426</v>
      </c>
      <c r="B618" s="82" t="s">
        <v>427</v>
      </c>
      <c r="C618" s="83">
        <v>38392</v>
      </c>
      <c r="D618" s="82">
        <v>10864</v>
      </c>
      <c r="E618" s="84">
        <v>282</v>
      </c>
    </row>
    <row r="619" spans="1:5">
      <c r="A619" s="82" t="s">
        <v>426</v>
      </c>
      <c r="B619" s="82" t="s">
        <v>432</v>
      </c>
      <c r="C619" s="83">
        <v>38395</v>
      </c>
      <c r="D619" s="82">
        <v>10865</v>
      </c>
      <c r="E619" s="84">
        <v>16387.5</v>
      </c>
    </row>
    <row r="620" spans="1:5">
      <c r="A620" s="82" t="s">
        <v>423</v>
      </c>
      <c r="B620" s="82" t="s">
        <v>424</v>
      </c>
      <c r="C620" s="83">
        <v>38395</v>
      </c>
      <c r="D620" s="82">
        <v>10866</v>
      </c>
      <c r="E620" s="84">
        <v>1096.2</v>
      </c>
    </row>
    <row r="621" spans="1:5">
      <c r="A621" s="82" t="s">
        <v>423</v>
      </c>
      <c r="B621" s="82" t="s">
        <v>425</v>
      </c>
      <c r="C621" s="83">
        <v>38394</v>
      </c>
      <c r="D621" s="82">
        <v>10867</v>
      </c>
      <c r="E621" s="84">
        <v>98.4</v>
      </c>
    </row>
    <row r="622" spans="1:5">
      <c r="A622" s="82" t="s">
        <v>423</v>
      </c>
      <c r="B622" s="82" t="s">
        <v>433</v>
      </c>
      <c r="C622" s="83">
        <v>38406</v>
      </c>
      <c r="D622" s="82">
        <v>10868</v>
      </c>
      <c r="E622" s="84">
        <v>1920.6</v>
      </c>
    </row>
    <row r="623" spans="1:5">
      <c r="A623" s="82" t="s">
        <v>423</v>
      </c>
      <c r="B623" s="82" t="s">
        <v>424</v>
      </c>
      <c r="C623" s="83">
        <v>38392</v>
      </c>
      <c r="D623" s="82">
        <v>10869</v>
      </c>
      <c r="E623" s="84">
        <v>1630</v>
      </c>
    </row>
    <row r="624" spans="1:5">
      <c r="A624" s="82" t="s">
        <v>423</v>
      </c>
      <c r="B624" s="82" t="s">
        <v>424</v>
      </c>
      <c r="C624" s="83">
        <v>38396</v>
      </c>
      <c r="D624" s="82">
        <v>10870</v>
      </c>
      <c r="E624" s="84">
        <v>160</v>
      </c>
    </row>
    <row r="625" spans="1:5">
      <c r="A625" s="82" t="s">
        <v>423</v>
      </c>
      <c r="B625" s="82" t="s">
        <v>429</v>
      </c>
      <c r="C625" s="83">
        <v>38393</v>
      </c>
      <c r="D625" s="82">
        <v>10871</v>
      </c>
      <c r="E625" s="84">
        <v>1979.23</v>
      </c>
    </row>
    <row r="626" spans="1:5">
      <c r="A626" s="82" t="s">
        <v>423</v>
      </c>
      <c r="B626" s="82" t="s">
        <v>424</v>
      </c>
      <c r="C626" s="83">
        <v>38392</v>
      </c>
      <c r="D626" s="82">
        <v>10872</v>
      </c>
      <c r="E626" s="84">
        <v>2058.46</v>
      </c>
    </row>
    <row r="627" spans="1:5">
      <c r="A627" s="82" t="s">
        <v>426</v>
      </c>
      <c r="B627" s="82" t="s">
        <v>427</v>
      </c>
      <c r="C627" s="83">
        <v>38392</v>
      </c>
      <c r="D627" s="82">
        <v>10873</v>
      </c>
      <c r="E627" s="84">
        <v>336.8</v>
      </c>
    </row>
    <row r="628" spans="1:5">
      <c r="A628" s="82" t="s">
        <v>423</v>
      </c>
      <c r="B628" s="82" t="s">
        <v>424</v>
      </c>
      <c r="C628" s="83">
        <v>38394</v>
      </c>
      <c r="D628" s="82">
        <v>10874</v>
      </c>
      <c r="E628" s="84">
        <v>310</v>
      </c>
    </row>
    <row r="629" spans="1:5">
      <c r="A629" s="82" t="s">
        <v>426</v>
      </c>
      <c r="B629" s="82" t="s">
        <v>427</v>
      </c>
      <c r="C629" s="83">
        <v>38414</v>
      </c>
      <c r="D629" s="82">
        <v>10875</v>
      </c>
      <c r="E629" s="84">
        <v>709.55</v>
      </c>
    </row>
    <row r="630" spans="1:5">
      <c r="A630" s="82" t="s">
        <v>423</v>
      </c>
      <c r="B630" s="82" t="s">
        <v>433</v>
      </c>
      <c r="C630" s="83">
        <v>38395</v>
      </c>
      <c r="D630" s="82">
        <v>10876</v>
      </c>
      <c r="E630" s="84">
        <v>917</v>
      </c>
    </row>
    <row r="631" spans="1:5">
      <c r="A631" s="82" t="s">
        <v>426</v>
      </c>
      <c r="B631" s="82" t="s">
        <v>430</v>
      </c>
      <c r="C631" s="83">
        <v>38402</v>
      </c>
      <c r="D631" s="82">
        <v>10877</v>
      </c>
      <c r="E631" s="84">
        <v>1955.13</v>
      </c>
    </row>
    <row r="632" spans="1:5">
      <c r="A632" s="82" t="s">
        <v>426</v>
      </c>
      <c r="B632" s="82" t="s">
        <v>427</v>
      </c>
      <c r="C632" s="83">
        <v>38395</v>
      </c>
      <c r="D632" s="82">
        <v>10878</v>
      </c>
      <c r="E632" s="84">
        <v>1539</v>
      </c>
    </row>
    <row r="633" spans="1:5">
      <c r="A633" s="82" t="s">
        <v>426</v>
      </c>
      <c r="B633" s="82" t="s">
        <v>428</v>
      </c>
      <c r="C633" s="83">
        <v>38395</v>
      </c>
      <c r="D633" s="82">
        <v>10879</v>
      </c>
      <c r="E633" s="84">
        <v>611.29999999999995</v>
      </c>
    </row>
    <row r="634" spans="1:5">
      <c r="A634" s="82" t="s">
        <v>423</v>
      </c>
      <c r="B634" s="82" t="s">
        <v>433</v>
      </c>
      <c r="C634" s="83">
        <v>38401</v>
      </c>
      <c r="D634" s="82">
        <v>10880</v>
      </c>
      <c r="E634" s="84">
        <v>1500</v>
      </c>
    </row>
    <row r="635" spans="1:5">
      <c r="A635" s="82" t="s">
        <v>426</v>
      </c>
      <c r="B635" s="82" t="s">
        <v>427</v>
      </c>
      <c r="C635" s="83">
        <v>38401</v>
      </c>
      <c r="D635" s="82">
        <v>10881</v>
      </c>
      <c r="E635" s="84">
        <v>150</v>
      </c>
    </row>
    <row r="636" spans="1:5">
      <c r="A636" s="82" t="s">
        <v>426</v>
      </c>
      <c r="B636" s="82" t="s">
        <v>427</v>
      </c>
      <c r="C636" s="83">
        <v>38403</v>
      </c>
      <c r="D636" s="82">
        <v>10882</v>
      </c>
      <c r="E636" s="84">
        <v>892.64</v>
      </c>
    </row>
    <row r="637" spans="1:5">
      <c r="A637" s="82" t="s">
        <v>426</v>
      </c>
      <c r="B637" s="82" t="s">
        <v>431</v>
      </c>
      <c r="C637" s="83">
        <v>38403</v>
      </c>
      <c r="D637" s="82">
        <v>10883</v>
      </c>
      <c r="E637" s="84">
        <v>36</v>
      </c>
    </row>
    <row r="638" spans="1:5">
      <c r="A638" s="82" t="s">
        <v>426</v>
      </c>
      <c r="B638" s="82" t="s">
        <v>427</v>
      </c>
      <c r="C638" s="83">
        <v>38396</v>
      </c>
      <c r="D638" s="82">
        <v>10884</v>
      </c>
      <c r="E638" s="84">
        <v>1378.07</v>
      </c>
    </row>
    <row r="639" spans="1:5">
      <c r="A639" s="82" t="s">
        <v>423</v>
      </c>
      <c r="B639" s="82" t="s">
        <v>425</v>
      </c>
      <c r="C639" s="83">
        <v>38401</v>
      </c>
      <c r="D639" s="82">
        <v>10885</v>
      </c>
      <c r="E639" s="84">
        <v>1209</v>
      </c>
    </row>
    <row r="640" spans="1:5">
      <c r="A640" s="82" t="s">
        <v>426</v>
      </c>
      <c r="B640" s="82" t="s">
        <v>430</v>
      </c>
      <c r="C640" s="83">
        <v>38413</v>
      </c>
      <c r="D640" s="82">
        <v>10886</v>
      </c>
      <c r="E640" s="84">
        <v>3127.5</v>
      </c>
    </row>
    <row r="641" spans="1:5">
      <c r="A641" s="82" t="s">
        <v>426</v>
      </c>
      <c r="B641" s="82" t="s">
        <v>431</v>
      </c>
      <c r="C641" s="83">
        <v>38399</v>
      </c>
      <c r="D641" s="82">
        <v>10887</v>
      </c>
      <c r="E641" s="84">
        <v>70</v>
      </c>
    </row>
    <row r="642" spans="1:5">
      <c r="A642" s="82" t="s">
        <v>426</v>
      </c>
      <c r="B642" s="82" t="s">
        <v>430</v>
      </c>
      <c r="C642" s="83">
        <v>38406</v>
      </c>
      <c r="D642" s="82">
        <v>10888</v>
      </c>
      <c r="E642" s="84">
        <v>605</v>
      </c>
    </row>
    <row r="643" spans="1:5">
      <c r="A643" s="82" t="s">
        <v>423</v>
      </c>
      <c r="B643" s="82" t="s">
        <v>429</v>
      </c>
      <c r="C643" s="83">
        <v>38406</v>
      </c>
      <c r="D643" s="82">
        <v>10889</v>
      </c>
      <c r="E643" s="84">
        <v>11380</v>
      </c>
    </row>
    <row r="644" spans="1:5">
      <c r="A644" s="82" t="s">
        <v>423</v>
      </c>
      <c r="B644" s="82" t="s">
        <v>433</v>
      </c>
      <c r="C644" s="83">
        <v>38401</v>
      </c>
      <c r="D644" s="82">
        <v>10890</v>
      </c>
      <c r="E644" s="84">
        <v>860.1</v>
      </c>
    </row>
    <row r="645" spans="1:5">
      <c r="A645" s="82" t="s">
        <v>423</v>
      </c>
      <c r="B645" s="82" t="s">
        <v>433</v>
      </c>
      <c r="C645" s="83">
        <v>38402</v>
      </c>
      <c r="D645" s="82">
        <v>10891</v>
      </c>
      <c r="E645" s="84">
        <v>368.93</v>
      </c>
    </row>
    <row r="646" spans="1:5">
      <c r="A646" s="82" t="s">
        <v>426</v>
      </c>
      <c r="B646" s="82" t="s">
        <v>427</v>
      </c>
      <c r="C646" s="83">
        <v>38402</v>
      </c>
      <c r="D646" s="82">
        <v>10892</v>
      </c>
      <c r="E646" s="84">
        <v>2090</v>
      </c>
    </row>
    <row r="647" spans="1:5">
      <c r="A647" s="82" t="s">
        <v>423</v>
      </c>
      <c r="B647" s="82" t="s">
        <v>429</v>
      </c>
      <c r="C647" s="83">
        <v>38403</v>
      </c>
      <c r="D647" s="82">
        <v>10893</v>
      </c>
      <c r="E647" s="84">
        <v>5502.11</v>
      </c>
    </row>
    <row r="648" spans="1:5">
      <c r="A648" s="82" t="s">
        <v>426</v>
      </c>
      <c r="B648" s="82" t="s">
        <v>430</v>
      </c>
      <c r="C648" s="83">
        <v>38403</v>
      </c>
      <c r="D648" s="82">
        <v>10894</v>
      </c>
      <c r="E648" s="84">
        <v>2753.1</v>
      </c>
    </row>
    <row r="649" spans="1:5">
      <c r="A649" s="82" t="s">
        <v>426</v>
      </c>
      <c r="B649" s="82" t="s">
        <v>428</v>
      </c>
      <c r="C649" s="83">
        <v>38406</v>
      </c>
      <c r="D649" s="82">
        <v>10895</v>
      </c>
      <c r="E649" s="84">
        <v>6379.4</v>
      </c>
    </row>
    <row r="650" spans="1:5">
      <c r="A650" s="82" t="s">
        <v>423</v>
      </c>
      <c r="B650" s="82" t="s">
        <v>433</v>
      </c>
      <c r="C650" s="83">
        <v>38410</v>
      </c>
      <c r="D650" s="82">
        <v>10896</v>
      </c>
      <c r="E650" s="84">
        <v>750.5</v>
      </c>
    </row>
    <row r="651" spans="1:5">
      <c r="A651" s="82" t="s">
        <v>426</v>
      </c>
      <c r="B651" s="82" t="s">
        <v>428</v>
      </c>
      <c r="C651" s="83">
        <v>38408</v>
      </c>
      <c r="D651" s="82">
        <v>10897</v>
      </c>
      <c r="E651" s="84">
        <v>10835.24</v>
      </c>
    </row>
    <row r="652" spans="1:5">
      <c r="A652" s="82" t="s">
        <v>426</v>
      </c>
      <c r="B652" s="82" t="s">
        <v>427</v>
      </c>
      <c r="C652" s="83">
        <v>38417</v>
      </c>
      <c r="D652" s="82">
        <v>10898</v>
      </c>
      <c r="E652" s="84">
        <v>30</v>
      </c>
    </row>
    <row r="653" spans="1:5">
      <c r="A653" s="82" t="s">
        <v>423</v>
      </c>
      <c r="B653" s="82" t="s">
        <v>424</v>
      </c>
      <c r="C653" s="83">
        <v>38409</v>
      </c>
      <c r="D653" s="82">
        <v>10899</v>
      </c>
      <c r="E653" s="84">
        <v>122.4</v>
      </c>
    </row>
    <row r="654" spans="1:5">
      <c r="A654" s="82" t="s">
        <v>426</v>
      </c>
      <c r="B654" s="82" t="s">
        <v>430</v>
      </c>
      <c r="C654" s="83">
        <v>38415</v>
      </c>
      <c r="D654" s="82">
        <v>10900</v>
      </c>
      <c r="E654" s="84">
        <v>33.75</v>
      </c>
    </row>
    <row r="655" spans="1:5">
      <c r="A655" s="82" t="s">
        <v>426</v>
      </c>
      <c r="B655" s="82" t="s">
        <v>427</v>
      </c>
      <c r="C655" s="83">
        <v>38409</v>
      </c>
      <c r="D655" s="82">
        <v>10901</v>
      </c>
      <c r="E655" s="84">
        <v>934.5</v>
      </c>
    </row>
    <row r="656" spans="1:5">
      <c r="A656" s="82" t="s">
        <v>426</v>
      </c>
      <c r="B656" s="82" t="s">
        <v>430</v>
      </c>
      <c r="C656" s="83">
        <v>38414</v>
      </c>
      <c r="D656" s="82">
        <v>10902</v>
      </c>
      <c r="E656" s="84">
        <v>863.43</v>
      </c>
    </row>
    <row r="657" spans="1:5">
      <c r="A657" s="82" t="s">
        <v>426</v>
      </c>
      <c r="B657" s="82" t="s">
        <v>428</v>
      </c>
      <c r="C657" s="83">
        <v>38415</v>
      </c>
      <c r="D657" s="82">
        <v>10903</v>
      </c>
      <c r="E657" s="84">
        <v>932.05</v>
      </c>
    </row>
    <row r="658" spans="1:5">
      <c r="A658" s="82" t="s">
        <v>426</v>
      </c>
      <c r="B658" s="82" t="s">
        <v>428</v>
      </c>
      <c r="C658" s="83">
        <v>38410</v>
      </c>
      <c r="D658" s="82">
        <v>10904</v>
      </c>
      <c r="E658" s="84">
        <v>1924.25</v>
      </c>
    </row>
    <row r="659" spans="1:5">
      <c r="A659" s="82" t="s">
        <v>423</v>
      </c>
      <c r="B659" s="82" t="s">
        <v>429</v>
      </c>
      <c r="C659" s="83">
        <v>38417</v>
      </c>
      <c r="D659" s="82">
        <v>10905</v>
      </c>
      <c r="E659" s="84">
        <v>342</v>
      </c>
    </row>
    <row r="660" spans="1:5">
      <c r="A660" s="82" t="s">
        <v>426</v>
      </c>
      <c r="B660" s="82" t="s">
        <v>427</v>
      </c>
      <c r="C660" s="83">
        <v>38414</v>
      </c>
      <c r="D660" s="82">
        <v>10906</v>
      </c>
      <c r="E660" s="84">
        <v>427.5</v>
      </c>
    </row>
    <row r="661" spans="1:5">
      <c r="A661" s="82" t="s">
        <v>423</v>
      </c>
      <c r="B661" s="82" t="s">
        <v>425</v>
      </c>
      <c r="C661" s="83">
        <v>38410</v>
      </c>
      <c r="D661" s="82">
        <v>10907</v>
      </c>
      <c r="E661" s="84">
        <v>108.5</v>
      </c>
    </row>
    <row r="662" spans="1:5">
      <c r="A662" s="82" t="s">
        <v>426</v>
      </c>
      <c r="B662" s="82" t="s">
        <v>427</v>
      </c>
      <c r="C662" s="83">
        <v>38417</v>
      </c>
      <c r="D662" s="82">
        <v>10908</v>
      </c>
      <c r="E662" s="84">
        <v>663.1</v>
      </c>
    </row>
    <row r="663" spans="1:5">
      <c r="A663" s="82" t="s">
        <v>426</v>
      </c>
      <c r="B663" s="82" t="s">
        <v>430</v>
      </c>
      <c r="C663" s="83">
        <v>38421</v>
      </c>
      <c r="D663" s="82">
        <v>10909</v>
      </c>
      <c r="E663" s="84">
        <v>670</v>
      </c>
    </row>
    <row r="664" spans="1:5">
      <c r="A664" s="82" t="s">
        <v>426</v>
      </c>
      <c r="B664" s="82" t="s">
        <v>430</v>
      </c>
      <c r="C664" s="83">
        <v>38415</v>
      </c>
      <c r="D664" s="82">
        <v>10910</v>
      </c>
      <c r="E664" s="84">
        <v>452.9</v>
      </c>
    </row>
    <row r="665" spans="1:5">
      <c r="A665" s="82" t="s">
        <v>426</v>
      </c>
      <c r="B665" s="82" t="s">
        <v>428</v>
      </c>
      <c r="C665" s="83">
        <v>38416</v>
      </c>
      <c r="D665" s="82">
        <v>10911</v>
      </c>
      <c r="E665" s="84">
        <v>858</v>
      </c>
    </row>
    <row r="666" spans="1:5">
      <c r="A666" s="82" t="s">
        <v>426</v>
      </c>
      <c r="B666" s="82" t="s">
        <v>432</v>
      </c>
      <c r="C666" s="83">
        <v>38429</v>
      </c>
      <c r="D666" s="82">
        <v>10912</v>
      </c>
      <c r="E666" s="84">
        <v>6200.55</v>
      </c>
    </row>
    <row r="667" spans="1:5">
      <c r="A667" s="82" t="s">
        <v>426</v>
      </c>
      <c r="B667" s="82" t="s">
        <v>427</v>
      </c>
      <c r="C667" s="83">
        <v>38415</v>
      </c>
      <c r="D667" s="82">
        <v>10913</v>
      </c>
      <c r="E667" s="84">
        <v>768.75</v>
      </c>
    </row>
    <row r="668" spans="1:5">
      <c r="A668" s="82" t="s">
        <v>423</v>
      </c>
      <c r="B668" s="82" t="s">
        <v>425</v>
      </c>
      <c r="C668" s="83">
        <v>38413</v>
      </c>
      <c r="D668" s="82">
        <v>10914</v>
      </c>
      <c r="E668" s="84">
        <v>537.5</v>
      </c>
    </row>
    <row r="669" spans="1:5">
      <c r="A669" s="82" t="s">
        <v>426</v>
      </c>
      <c r="B669" s="82" t="s">
        <v>432</v>
      </c>
      <c r="C669" s="83">
        <v>38413</v>
      </c>
      <c r="D669" s="82">
        <v>10915</v>
      </c>
      <c r="E669" s="84">
        <v>539.5</v>
      </c>
    </row>
    <row r="670" spans="1:5">
      <c r="A670" s="82" t="s">
        <v>426</v>
      </c>
      <c r="B670" s="82" t="s">
        <v>430</v>
      </c>
      <c r="C670" s="83">
        <v>38420</v>
      </c>
      <c r="D670" s="82">
        <v>10916</v>
      </c>
      <c r="E670" s="84">
        <v>686.7</v>
      </c>
    </row>
    <row r="671" spans="1:5">
      <c r="A671" s="82" t="s">
        <v>426</v>
      </c>
      <c r="B671" s="82" t="s">
        <v>427</v>
      </c>
      <c r="C671" s="83">
        <v>38422</v>
      </c>
      <c r="D671" s="82">
        <v>10917</v>
      </c>
      <c r="E671" s="84">
        <v>365.89</v>
      </c>
    </row>
    <row r="672" spans="1:5">
      <c r="A672" s="82" t="s">
        <v>426</v>
      </c>
      <c r="B672" s="82" t="s">
        <v>428</v>
      </c>
      <c r="C672" s="83">
        <v>38422</v>
      </c>
      <c r="D672" s="82">
        <v>10918</v>
      </c>
      <c r="E672" s="84">
        <v>1447.5</v>
      </c>
    </row>
    <row r="673" spans="1:5">
      <c r="A673" s="82" t="s">
        <v>426</v>
      </c>
      <c r="B673" s="82" t="s">
        <v>432</v>
      </c>
      <c r="C673" s="83">
        <v>38415</v>
      </c>
      <c r="D673" s="82">
        <v>10919</v>
      </c>
      <c r="E673" s="84">
        <v>1122.8</v>
      </c>
    </row>
    <row r="674" spans="1:5">
      <c r="A674" s="82" t="s">
        <v>426</v>
      </c>
      <c r="B674" s="82" t="s">
        <v>427</v>
      </c>
      <c r="C674" s="83">
        <v>38420</v>
      </c>
      <c r="D674" s="82">
        <v>10920</v>
      </c>
      <c r="E674" s="84">
        <v>390</v>
      </c>
    </row>
    <row r="675" spans="1:5">
      <c r="A675" s="82" t="s">
        <v>426</v>
      </c>
      <c r="B675" s="82" t="s">
        <v>430</v>
      </c>
      <c r="C675" s="83">
        <v>38420</v>
      </c>
      <c r="D675" s="82">
        <v>10921</v>
      </c>
      <c r="E675" s="84">
        <v>1936</v>
      </c>
    </row>
    <row r="676" spans="1:5">
      <c r="A676" s="82" t="s">
        <v>423</v>
      </c>
      <c r="B676" s="82" t="s">
        <v>424</v>
      </c>
      <c r="C676" s="83">
        <v>38416</v>
      </c>
      <c r="D676" s="82">
        <v>10922</v>
      </c>
      <c r="E676" s="84">
        <v>742.5</v>
      </c>
    </row>
    <row r="677" spans="1:5">
      <c r="A677" s="82" t="s">
        <v>423</v>
      </c>
      <c r="B677" s="82" t="s">
        <v>433</v>
      </c>
      <c r="C677" s="83">
        <v>38424</v>
      </c>
      <c r="D677" s="82">
        <v>10923</v>
      </c>
      <c r="E677" s="84">
        <v>748.8</v>
      </c>
    </row>
    <row r="678" spans="1:5">
      <c r="A678" s="82" t="s">
        <v>426</v>
      </c>
      <c r="B678" s="82" t="s">
        <v>428</v>
      </c>
      <c r="C678" s="83">
        <v>38450</v>
      </c>
      <c r="D678" s="82">
        <v>10924</v>
      </c>
      <c r="E678" s="84">
        <v>1835.7</v>
      </c>
    </row>
    <row r="679" spans="1:5">
      <c r="A679" s="82" t="s">
        <v>426</v>
      </c>
      <c r="B679" s="82" t="s">
        <v>428</v>
      </c>
      <c r="C679" s="83">
        <v>38424</v>
      </c>
      <c r="D679" s="82">
        <v>10925</v>
      </c>
      <c r="E679" s="84">
        <v>475.15</v>
      </c>
    </row>
    <row r="680" spans="1:5">
      <c r="A680" s="82" t="s">
        <v>426</v>
      </c>
      <c r="B680" s="82" t="s">
        <v>427</v>
      </c>
      <c r="C680" s="83">
        <v>38422</v>
      </c>
      <c r="D680" s="82">
        <v>10926</v>
      </c>
      <c r="E680" s="84">
        <v>514.4</v>
      </c>
    </row>
    <row r="681" spans="1:5">
      <c r="A681" s="82" t="s">
        <v>426</v>
      </c>
      <c r="B681" s="82" t="s">
        <v>427</v>
      </c>
      <c r="C681" s="83">
        <v>38450</v>
      </c>
      <c r="D681" s="82">
        <v>10927</v>
      </c>
      <c r="E681" s="84">
        <v>800</v>
      </c>
    </row>
    <row r="682" spans="1:5">
      <c r="A682" s="82" t="s">
        <v>426</v>
      </c>
      <c r="B682" s="82" t="s">
        <v>430</v>
      </c>
      <c r="C682" s="83">
        <v>38429</v>
      </c>
      <c r="D682" s="82">
        <v>10928</v>
      </c>
      <c r="E682" s="84">
        <v>137.5</v>
      </c>
    </row>
    <row r="683" spans="1:5">
      <c r="A683" s="82" t="s">
        <v>423</v>
      </c>
      <c r="B683" s="82" t="s">
        <v>425</v>
      </c>
      <c r="C683" s="83">
        <v>38423</v>
      </c>
      <c r="D683" s="82">
        <v>10929</v>
      </c>
      <c r="E683" s="84">
        <v>1174.75</v>
      </c>
    </row>
    <row r="684" spans="1:5">
      <c r="A684" s="82" t="s">
        <v>426</v>
      </c>
      <c r="B684" s="82" t="s">
        <v>427</v>
      </c>
      <c r="C684" s="83">
        <v>38429</v>
      </c>
      <c r="D684" s="82">
        <v>10930</v>
      </c>
      <c r="E684" s="84">
        <v>2255.5</v>
      </c>
    </row>
    <row r="685" spans="1:5">
      <c r="A685" s="82" t="s">
        <v>426</v>
      </c>
      <c r="B685" s="82" t="s">
        <v>427</v>
      </c>
      <c r="C685" s="83">
        <v>38430</v>
      </c>
      <c r="D685" s="82">
        <v>10931</v>
      </c>
      <c r="E685" s="84">
        <v>799.2</v>
      </c>
    </row>
    <row r="686" spans="1:5">
      <c r="A686" s="82" t="s">
        <v>426</v>
      </c>
      <c r="B686" s="82" t="s">
        <v>431</v>
      </c>
      <c r="C686" s="83">
        <v>38435</v>
      </c>
      <c r="D686" s="82">
        <v>10932</v>
      </c>
      <c r="E686" s="84">
        <v>1788.63</v>
      </c>
    </row>
    <row r="687" spans="1:5">
      <c r="A687" s="82" t="s">
        <v>423</v>
      </c>
      <c r="B687" s="82" t="s">
        <v>425</v>
      </c>
      <c r="C687" s="83">
        <v>38427</v>
      </c>
      <c r="D687" s="82">
        <v>10933</v>
      </c>
      <c r="E687" s="84">
        <v>920.6</v>
      </c>
    </row>
    <row r="688" spans="1:5">
      <c r="A688" s="82" t="s">
        <v>426</v>
      </c>
      <c r="B688" s="82" t="s">
        <v>428</v>
      </c>
      <c r="C688" s="83">
        <v>38423</v>
      </c>
      <c r="D688" s="82">
        <v>10934</v>
      </c>
      <c r="E688" s="84">
        <v>500</v>
      </c>
    </row>
    <row r="689" spans="1:5">
      <c r="A689" s="82" t="s">
        <v>426</v>
      </c>
      <c r="B689" s="82" t="s">
        <v>427</v>
      </c>
      <c r="C689" s="83">
        <v>38429</v>
      </c>
      <c r="D689" s="82">
        <v>10935</v>
      </c>
      <c r="E689" s="84">
        <v>619.5</v>
      </c>
    </row>
    <row r="690" spans="1:5">
      <c r="A690" s="82" t="s">
        <v>426</v>
      </c>
      <c r="B690" s="82" t="s">
        <v>428</v>
      </c>
      <c r="C690" s="83">
        <v>38429</v>
      </c>
      <c r="D690" s="82">
        <v>10936</v>
      </c>
      <c r="E690" s="84">
        <v>456</v>
      </c>
    </row>
    <row r="691" spans="1:5">
      <c r="A691" s="82" t="s">
        <v>423</v>
      </c>
      <c r="B691" s="82" t="s">
        <v>433</v>
      </c>
      <c r="C691" s="83">
        <v>38424</v>
      </c>
      <c r="D691" s="82">
        <v>10937</v>
      </c>
      <c r="E691" s="84">
        <v>644.79999999999995</v>
      </c>
    </row>
    <row r="692" spans="1:5">
      <c r="A692" s="82" t="s">
        <v>426</v>
      </c>
      <c r="B692" s="82" t="s">
        <v>428</v>
      </c>
      <c r="C692" s="83">
        <v>38427</v>
      </c>
      <c r="D692" s="82">
        <v>10938</v>
      </c>
      <c r="E692" s="84">
        <v>2731.87</v>
      </c>
    </row>
    <row r="693" spans="1:5">
      <c r="A693" s="82" t="s">
        <v>426</v>
      </c>
      <c r="B693" s="82" t="s">
        <v>432</v>
      </c>
      <c r="C693" s="83">
        <v>38424</v>
      </c>
      <c r="D693" s="82">
        <v>10939</v>
      </c>
      <c r="E693" s="84">
        <v>637.5</v>
      </c>
    </row>
    <row r="694" spans="1:5">
      <c r="A694" s="82" t="s">
        <v>426</v>
      </c>
      <c r="B694" s="82" t="s">
        <v>431</v>
      </c>
      <c r="C694" s="83">
        <v>38434</v>
      </c>
      <c r="D694" s="82">
        <v>10940</v>
      </c>
      <c r="E694" s="84">
        <v>360</v>
      </c>
    </row>
    <row r="695" spans="1:5">
      <c r="A695" s="82" t="s">
        <v>423</v>
      </c>
      <c r="B695" s="82" t="s">
        <v>433</v>
      </c>
      <c r="C695" s="83">
        <v>38431</v>
      </c>
      <c r="D695" s="82">
        <v>10941</v>
      </c>
      <c r="E695" s="84">
        <v>4011.75</v>
      </c>
    </row>
    <row r="696" spans="1:5">
      <c r="A696" s="82" t="s">
        <v>423</v>
      </c>
      <c r="B696" s="82" t="s">
        <v>429</v>
      </c>
      <c r="C696" s="83">
        <v>38429</v>
      </c>
      <c r="D696" s="82">
        <v>10942</v>
      </c>
      <c r="E696" s="84">
        <v>560</v>
      </c>
    </row>
    <row r="697" spans="1:5">
      <c r="A697" s="82" t="s">
        <v>426</v>
      </c>
      <c r="B697" s="82" t="s">
        <v>427</v>
      </c>
      <c r="C697" s="83">
        <v>38430</v>
      </c>
      <c r="D697" s="82">
        <v>10943</v>
      </c>
      <c r="E697" s="84">
        <v>711</v>
      </c>
    </row>
    <row r="698" spans="1:5">
      <c r="A698" s="82" t="s">
        <v>423</v>
      </c>
      <c r="B698" s="82" t="s">
        <v>425</v>
      </c>
      <c r="C698" s="83">
        <v>38424</v>
      </c>
      <c r="D698" s="82">
        <v>10944</v>
      </c>
      <c r="E698" s="84">
        <v>1025.33</v>
      </c>
    </row>
    <row r="699" spans="1:5">
      <c r="A699" s="82" t="s">
        <v>426</v>
      </c>
      <c r="B699" s="82" t="s">
        <v>427</v>
      </c>
      <c r="C699" s="83">
        <v>38429</v>
      </c>
      <c r="D699" s="82">
        <v>10945</v>
      </c>
      <c r="E699" s="84">
        <v>245</v>
      </c>
    </row>
    <row r="700" spans="1:5">
      <c r="A700" s="82" t="s">
        <v>426</v>
      </c>
      <c r="B700" s="82" t="s">
        <v>430</v>
      </c>
      <c r="C700" s="83">
        <v>38430</v>
      </c>
      <c r="D700" s="82">
        <v>10946</v>
      </c>
      <c r="E700" s="84">
        <v>1407.5</v>
      </c>
    </row>
    <row r="701" spans="1:5">
      <c r="A701" s="82" t="s">
        <v>426</v>
      </c>
      <c r="B701" s="82" t="s">
        <v>428</v>
      </c>
      <c r="C701" s="83">
        <v>38427</v>
      </c>
      <c r="D701" s="82">
        <v>10947</v>
      </c>
      <c r="E701" s="84">
        <v>220</v>
      </c>
    </row>
    <row r="702" spans="1:5">
      <c r="A702" s="82" t="s">
        <v>426</v>
      </c>
      <c r="B702" s="82" t="s">
        <v>428</v>
      </c>
      <c r="C702" s="83">
        <v>38430</v>
      </c>
      <c r="D702" s="82">
        <v>10948</v>
      </c>
      <c r="E702" s="84">
        <v>2362.25</v>
      </c>
    </row>
    <row r="703" spans="1:5">
      <c r="A703" s="82" t="s">
        <v>426</v>
      </c>
      <c r="B703" s="82" t="s">
        <v>432</v>
      </c>
      <c r="C703" s="83">
        <v>38428</v>
      </c>
      <c r="D703" s="82">
        <v>10949</v>
      </c>
      <c r="E703" s="84">
        <v>4422</v>
      </c>
    </row>
    <row r="704" spans="1:5">
      <c r="A704" s="82" t="s">
        <v>426</v>
      </c>
      <c r="B704" s="82" t="s">
        <v>430</v>
      </c>
      <c r="C704" s="83">
        <v>38434</v>
      </c>
      <c r="D704" s="82">
        <v>10950</v>
      </c>
      <c r="E704" s="84">
        <v>110</v>
      </c>
    </row>
    <row r="705" spans="1:5">
      <c r="A705" s="82" t="s">
        <v>423</v>
      </c>
      <c r="B705" s="82" t="s">
        <v>429</v>
      </c>
      <c r="C705" s="83">
        <v>38449</v>
      </c>
      <c r="D705" s="82">
        <v>10951</v>
      </c>
      <c r="E705" s="84">
        <v>458.74</v>
      </c>
    </row>
    <row r="706" spans="1:5">
      <c r="A706" s="82" t="s">
        <v>426</v>
      </c>
      <c r="B706" s="82" t="s">
        <v>430</v>
      </c>
      <c r="C706" s="83">
        <v>38435</v>
      </c>
      <c r="D706" s="82">
        <v>10952</v>
      </c>
      <c r="E706" s="84">
        <v>471.2</v>
      </c>
    </row>
    <row r="707" spans="1:5">
      <c r="A707" s="82" t="s">
        <v>423</v>
      </c>
      <c r="B707" s="82" t="s">
        <v>429</v>
      </c>
      <c r="C707" s="83">
        <v>38436</v>
      </c>
      <c r="D707" s="82">
        <v>10953</v>
      </c>
      <c r="E707" s="84">
        <v>4441.25</v>
      </c>
    </row>
    <row r="708" spans="1:5">
      <c r="A708" s="82" t="s">
        <v>423</v>
      </c>
      <c r="B708" s="82" t="s">
        <v>424</v>
      </c>
      <c r="C708" s="83">
        <v>38431</v>
      </c>
      <c r="D708" s="82">
        <v>10954</v>
      </c>
      <c r="E708" s="84">
        <v>1659.53</v>
      </c>
    </row>
    <row r="709" spans="1:5">
      <c r="A709" s="82" t="s">
        <v>426</v>
      </c>
      <c r="B709" s="82" t="s">
        <v>431</v>
      </c>
      <c r="C709" s="83">
        <v>38431</v>
      </c>
      <c r="D709" s="82">
        <v>10955</v>
      </c>
      <c r="E709" s="84">
        <v>74.400000000000006</v>
      </c>
    </row>
    <row r="710" spans="1:5">
      <c r="A710" s="82" t="s">
        <v>423</v>
      </c>
      <c r="B710" s="82" t="s">
        <v>425</v>
      </c>
      <c r="C710" s="83">
        <v>38431</v>
      </c>
      <c r="D710" s="82">
        <v>10956</v>
      </c>
      <c r="E710" s="84">
        <v>677</v>
      </c>
    </row>
    <row r="711" spans="1:5">
      <c r="A711" s="82" t="s">
        <v>426</v>
      </c>
      <c r="B711" s="82" t="s">
        <v>431</v>
      </c>
      <c r="C711" s="83">
        <v>38438</v>
      </c>
      <c r="D711" s="82">
        <v>10957</v>
      </c>
      <c r="E711" s="84">
        <v>1762.7</v>
      </c>
    </row>
    <row r="712" spans="1:5">
      <c r="A712" s="82" t="s">
        <v>423</v>
      </c>
      <c r="B712" s="82" t="s">
        <v>433</v>
      </c>
      <c r="C712" s="83">
        <v>38438</v>
      </c>
      <c r="D712" s="82">
        <v>10958</v>
      </c>
      <c r="E712" s="84">
        <v>781</v>
      </c>
    </row>
    <row r="713" spans="1:5">
      <c r="A713" s="82" t="s">
        <v>423</v>
      </c>
      <c r="B713" s="82" t="s">
        <v>425</v>
      </c>
      <c r="C713" s="83">
        <v>38434</v>
      </c>
      <c r="D713" s="82">
        <v>10959</v>
      </c>
      <c r="E713" s="84">
        <v>131.75</v>
      </c>
    </row>
    <row r="714" spans="1:5">
      <c r="A714" s="82" t="s">
        <v>426</v>
      </c>
      <c r="B714" s="82" t="s">
        <v>428</v>
      </c>
      <c r="C714" s="83">
        <v>38450</v>
      </c>
      <c r="D714" s="82">
        <v>10960</v>
      </c>
      <c r="E714" s="84">
        <v>265.35000000000002</v>
      </c>
    </row>
    <row r="715" spans="1:5">
      <c r="A715" s="82" t="s">
        <v>426</v>
      </c>
      <c r="B715" s="82" t="s">
        <v>431</v>
      </c>
      <c r="C715" s="83">
        <v>38441</v>
      </c>
      <c r="D715" s="82">
        <v>10961</v>
      </c>
      <c r="E715" s="84">
        <v>1119.9000000000001</v>
      </c>
    </row>
    <row r="716" spans="1:5">
      <c r="A716" s="82" t="s">
        <v>426</v>
      </c>
      <c r="B716" s="82" t="s">
        <v>431</v>
      </c>
      <c r="C716" s="83">
        <v>38434</v>
      </c>
      <c r="D716" s="82">
        <v>10962</v>
      </c>
      <c r="E716" s="84">
        <v>3584</v>
      </c>
    </row>
    <row r="717" spans="1:5">
      <c r="A717" s="82" t="s">
        <v>423</v>
      </c>
      <c r="B717" s="82" t="s">
        <v>429</v>
      </c>
      <c r="C717" s="83">
        <v>38437</v>
      </c>
      <c r="D717" s="82">
        <v>10963</v>
      </c>
      <c r="E717" s="84">
        <v>57.8</v>
      </c>
    </row>
    <row r="718" spans="1:5">
      <c r="A718" s="82" t="s">
        <v>426</v>
      </c>
      <c r="B718" s="82" t="s">
        <v>428</v>
      </c>
      <c r="C718" s="83">
        <v>38435</v>
      </c>
      <c r="D718" s="82">
        <v>10964</v>
      </c>
      <c r="E718" s="84">
        <v>2052.5</v>
      </c>
    </row>
    <row r="719" spans="1:5">
      <c r="A719" s="82" t="s">
        <v>423</v>
      </c>
      <c r="B719" s="82" t="s">
        <v>425</v>
      </c>
      <c r="C719" s="83">
        <v>38441</v>
      </c>
      <c r="D719" s="82">
        <v>10965</v>
      </c>
      <c r="E719" s="84">
        <v>848</v>
      </c>
    </row>
    <row r="720" spans="1:5">
      <c r="A720" s="82" t="s">
        <v>426</v>
      </c>
      <c r="B720" s="82" t="s">
        <v>427</v>
      </c>
      <c r="C720" s="83">
        <v>38450</v>
      </c>
      <c r="D720" s="82">
        <v>10966</v>
      </c>
      <c r="E720" s="84">
        <v>1098.46</v>
      </c>
    </row>
    <row r="721" spans="1:5">
      <c r="A721" s="82" t="s">
        <v>426</v>
      </c>
      <c r="B721" s="82" t="s">
        <v>432</v>
      </c>
      <c r="C721" s="83">
        <v>38444</v>
      </c>
      <c r="D721" s="82">
        <v>10967</v>
      </c>
      <c r="E721" s="84">
        <v>910.4</v>
      </c>
    </row>
    <row r="722" spans="1:5">
      <c r="A722" s="82" t="s">
        <v>426</v>
      </c>
      <c r="B722" s="82" t="s">
        <v>430</v>
      </c>
      <c r="C722" s="83">
        <v>38443</v>
      </c>
      <c r="D722" s="82">
        <v>10968</v>
      </c>
      <c r="E722" s="84">
        <v>1408</v>
      </c>
    </row>
    <row r="723" spans="1:5">
      <c r="A723" s="82" t="s">
        <v>426</v>
      </c>
      <c r="B723" s="82" t="s">
        <v>430</v>
      </c>
      <c r="C723" s="83">
        <v>38441</v>
      </c>
      <c r="D723" s="82">
        <v>10969</v>
      </c>
      <c r="E723" s="84">
        <v>108</v>
      </c>
    </row>
    <row r="724" spans="1:5">
      <c r="A724" s="82" t="s">
        <v>423</v>
      </c>
      <c r="B724" s="82" t="s">
        <v>429</v>
      </c>
      <c r="C724" s="83">
        <v>38466</v>
      </c>
      <c r="D724" s="82">
        <v>10970</v>
      </c>
      <c r="E724" s="84">
        <v>224</v>
      </c>
    </row>
    <row r="725" spans="1:5">
      <c r="A725" s="82" t="s">
        <v>426</v>
      </c>
      <c r="B725" s="82" t="s">
        <v>432</v>
      </c>
      <c r="C725" s="83">
        <v>38444</v>
      </c>
      <c r="D725" s="82">
        <v>10971</v>
      </c>
      <c r="E725" s="84">
        <v>1733.06</v>
      </c>
    </row>
    <row r="726" spans="1:5">
      <c r="A726" s="82" t="s">
        <v>426</v>
      </c>
      <c r="B726" s="82" t="s">
        <v>427</v>
      </c>
      <c r="C726" s="83">
        <v>38437</v>
      </c>
      <c r="D726" s="82">
        <v>10972</v>
      </c>
      <c r="E726" s="84">
        <v>251.5</v>
      </c>
    </row>
    <row r="727" spans="1:5">
      <c r="A727" s="82" t="s">
        <v>423</v>
      </c>
      <c r="B727" s="82" t="s">
        <v>425</v>
      </c>
      <c r="C727" s="83">
        <v>38438</v>
      </c>
      <c r="D727" s="82">
        <v>10973</v>
      </c>
      <c r="E727" s="84">
        <v>291.55</v>
      </c>
    </row>
    <row r="728" spans="1:5">
      <c r="A728" s="82" t="s">
        <v>426</v>
      </c>
      <c r="B728" s="82" t="s">
        <v>428</v>
      </c>
      <c r="C728" s="83">
        <v>38445</v>
      </c>
      <c r="D728" s="82">
        <v>10974</v>
      </c>
      <c r="E728" s="84">
        <v>439</v>
      </c>
    </row>
    <row r="729" spans="1:5">
      <c r="A729" s="82" t="s">
        <v>426</v>
      </c>
      <c r="B729" s="82" t="s">
        <v>430</v>
      </c>
      <c r="C729" s="83">
        <v>38438</v>
      </c>
      <c r="D729" s="82">
        <v>10975</v>
      </c>
      <c r="E729" s="84">
        <v>717.5</v>
      </c>
    </row>
    <row r="730" spans="1:5">
      <c r="A730" s="82" t="s">
        <v>426</v>
      </c>
      <c r="B730" s="82" t="s">
        <v>430</v>
      </c>
      <c r="C730" s="83">
        <v>38445</v>
      </c>
      <c r="D730" s="82">
        <v>10976</v>
      </c>
      <c r="E730" s="84">
        <v>912</v>
      </c>
    </row>
    <row r="731" spans="1:5">
      <c r="A731" s="82" t="s">
        <v>426</v>
      </c>
      <c r="B731" s="82" t="s">
        <v>431</v>
      </c>
      <c r="C731" s="83">
        <v>38452</v>
      </c>
      <c r="D731" s="82">
        <v>10977</v>
      </c>
      <c r="E731" s="84">
        <v>2233</v>
      </c>
    </row>
    <row r="732" spans="1:5">
      <c r="A732" s="82" t="s">
        <v>423</v>
      </c>
      <c r="B732" s="82" t="s">
        <v>429</v>
      </c>
      <c r="C732" s="83">
        <v>38465</v>
      </c>
      <c r="D732" s="82">
        <v>10978</v>
      </c>
      <c r="E732" s="84">
        <v>1303.19</v>
      </c>
    </row>
    <row r="733" spans="1:5">
      <c r="A733" s="82" t="s">
        <v>426</v>
      </c>
      <c r="B733" s="82" t="s">
        <v>431</v>
      </c>
      <c r="C733" s="83">
        <v>38442</v>
      </c>
      <c r="D733" s="82">
        <v>10979</v>
      </c>
      <c r="E733" s="84">
        <v>4813.5</v>
      </c>
    </row>
    <row r="734" spans="1:5">
      <c r="A734" s="82" t="s">
        <v>426</v>
      </c>
      <c r="B734" s="82" t="s">
        <v>427</v>
      </c>
      <c r="C734" s="83">
        <v>38459</v>
      </c>
      <c r="D734" s="82">
        <v>10980</v>
      </c>
      <c r="E734" s="84">
        <v>248</v>
      </c>
    </row>
    <row r="735" spans="1:5">
      <c r="A735" s="82" t="s">
        <v>426</v>
      </c>
      <c r="B735" s="82" t="s">
        <v>430</v>
      </c>
      <c r="C735" s="83">
        <v>38444</v>
      </c>
      <c r="D735" s="82">
        <v>10981</v>
      </c>
      <c r="E735" s="84">
        <v>15810</v>
      </c>
    </row>
    <row r="736" spans="1:5">
      <c r="A736" s="82" t="s">
        <v>426</v>
      </c>
      <c r="B736" s="82" t="s">
        <v>432</v>
      </c>
      <c r="C736" s="83">
        <v>38450</v>
      </c>
      <c r="D736" s="82">
        <v>10982</v>
      </c>
      <c r="E736" s="84">
        <v>1014</v>
      </c>
    </row>
    <row r="737" spans="1:5">
      <c r="A737" s="82" t="s">
        <v>426</v>
      </c>
      <c r="B737" s="82" t="s">
        <v>432</v>
      </c>
      <c r="C737" s="83">
        <v>38448</v>
      </c>
      <c r="D737" s="82">
        <v>10983</v>
      </c>
      <c r="E737" s="84">
        <v>720.9</v>
      </c>
    </row>
    <row r="738" spans="1:5">
      <c r="A738" s="82" t="s">
        <v>426</v>
      </c>
      <c r="B738" s="82" t="s">
        <v>430</v>
      </c>
      <c r="C738" s="83">
        <v>38445</v>
      </c>
      <c r="D738" s="82">
        <v>10984</v>
      </c>
      <c r="E738" s="84">
        <v>1809.75</v>
      </c>
    </row>
    <row r="739" spans="1:5">
      <c r="A739" s="82" t="s">
        <v>426</v>
      </c>
      <c r="B739" s="82" t="s">
        <v>432</v>
      </c>
      <c r="C739" s="83">
        <v>38444</v>
      </c>
      <c r="D739" s="82">
        <v>10985</v>
      </c>
      <c r="E739" s="84">
        <v>2023.38</v>
      </c>
    </row>
    <row r="740" spans="1:5">
      <c r="A740" s="82" t="s">
        <v>426</v>
      </c>
      <c r="B740" s="82" t="s">
        <v>431</v>
      </c>
      <c r="C740" s="83">
        <v>38463</v>
      </c>
      <c r="D740" s="82">
        <v>10986</v>
      </c>
      <c r="E740" s="84">
        <v>2220</v>
      </c>
    </row>
    <row r="741" spans="1:5">
      <c r="A741" s="82" t="s">
        <v>426</v>
      </c>
      <c r="B741" s="82" t="s">
        <v>431</v>
      </c>
      <c r="C741" s="83">
        <v>38448</v>
      </c>
      <c r="D741" s="82">
        <v>10987</v>
      </c>
      <c r="E741" s="84">
        <v>2772</v>
      </c>
    </row>
    <row r="742" spans="1:5">
      <c r="A742" s="82" t="s">
        <v>426</v>
      </c>
      <c r="B742" s="82" t="s">
        <v>428</v>
      </c>
      <c r="C742" s="83">
        <v>38452</v>
      </c>
      <c r="D742" s="82">
        <v>10988</v>
      </c>
      <c r="E742" s="84">
        <v>3574.8</v>
      </c>
    </row>
    <row r="743" spans="1:5">
      <c r="A743" s="82" t="s">
        <v>426</v>
      </c>
      <c r="B743" s="82" t="s">
        <v>432</v>
      </c>
      <c r="C743" s="83">
        <v>38444</v>
      </c>
      <c r="D743" s="82">
        <v>10989</v>
      </c>
      <c r="E743" s="84">
        <v>1353.6</v>
      </c>
    </row>
    <row r="744" spans="1:5">
      <c r="A744" s="82" t="s">
        <v>426</v>
      </c>
      <c r="B744" s="82" t="s">
        <v>432</v>
      </c>
      <c r="C744" s="83">
        <v>38449</v>
      </c>
      <c r="D744" s="82">
        <v>10990</v>
      </c>
      <c r="E744" s="84">
        <v>4288.8500000000004</v>
      </c>
    </row>
    <row r="745" spans="1:5">
      <c r="A745" s="82" t="s">
        <v>426</v>
      </c>
      <c r="B745" s="82" t="s">
        <v>430</v>
      </c>
      <c r="C745" s="83">
        <v>38449</v>
      </c>
      <c r="D745" s="82">
        <v>10991</v>
      </c>
      <c r="E745" s="84">
        <v>2296</v>
      </c>
    </row>
    <row r="746" spans="1:5">
      <c r="A746" s="82" t="s">
        <v>426</v>
      </c>
      <c r="B746" s="82" t="s">
        <v>430</v>
      </c>
      <c r="C746" s="83">
        <v>38445</v>
      </c>
      <c r="D746" s="82">
        <v>10992</v>
      </c>
      <c r="E746" s="84">
        <v>69.599999999999994</v>
      </c>
    </row>
    <row r="747" spans="1:5">
      <c r="A747" s="82" t="s">
        <v>423</v>
      </c>
      <c r="B747" s="82" t="s">
        <v>433</v>
      </c>
      <c r="C747" s="83">
        <v>38452</v>
      </c>
      <c r="D747" s="82">
        <v>10993</v>
      </c>
      <c r="E747" s="84">
        <v>4895.4399999999996</v>
      </c>
    </row>
    <row r="748" spans="1:5">
      <c r="A748" s="82" t="s">
        <v>426</v>
      </c>
      <c r="B748" s="82" t="s">
        <v>432</v>
      </c>
      <c r="C748" s="83">
        <v>38451</v>
      </c>
      <c r="D748" s="82">
        <v>10994</v>
      </c>
      <c r="E748" s="84">
        <v>940.5</v>
      </c>
    </row>
    <row r="749" spans="1:5">
      <c r="A749" s="82" t="s">
        <v>426</v>
      </c>
      <c r="B749" s="82" t="s">
        <v>430</v>
      </c>
      <c r="C749" s="83">
        <v>38448</v>
      </c>
      <c r="D749" s="82">
        <v>10995</v>
      </c>
      <c r="E749" s="84">
        <v>1196</v>
      </c>
    </row>
    <row r="750" spans="1:5">
      <c r="A750" s="82" t="s">
        <v>426</v>
      </c>
      <c r="B750" s="82" t="s">
        <v>427</v>
      </c>
      <c r="C750" s="83">
        <v>38452</v>
      </c>
      <c r="D750" s="82">
        <v>10996</v>
      </c>
      <c r="E750" s="84">
        <v>560</v>
      </c>
    </row>
    <row r="751" spans="1:5">
      <c r="A751" s="82" t="s">
        <v>426</v>
      </c>
      <c r="B751" s="82" t="s">
        <v>431</v>
      </c>
      <c r="C751" s="83">
        <v>38455</v>
      </c>
      <c r="D751" s="82">
        <v>10997</v>
      </c>
      <c r="E751" s="84">
        <v>1885</v>
      </c>
    </row>
    <row r="752" spans="1:5">
      <c r="A752" s="82" t="s">
        <v>426</v>
      </c>
      <c r="B752" s="82" t="s">
        <v>431</v>
      </c>
      <c r="C752" s="83">
        <v>38459</v>
      </c>
      <c r="D752" s="82">
        <v>10998</v>
      </c>
      <c r="E752" s="84">
        <v>686</v>
      </c>
    </row>
    <row r="753" spans="1:5">
      <c r="A753" s="82" t="s">
        <v>423</v>
      </c>
      <c r="B753" s="82" t="s">
        <v>425</v>
      </c>
      <c r="C753" s="83">
        <v>38452</v>
      </c>
      <c r="D753" s="82">
        <v>10999</v>
      </c>
      <c r="E753" s="84">
        <v>1197.95</v>
      </c>
    </row>
    <row r="754" spans="1:5">
      <c r="A754" s="82" t="s">
        <v>426</v>
      </c>
      <c r="B754" s="82" t="s">
        <v>432</v>
      </c>
      <c r="C754" s="83">
        <v>38456</v>
      </c>
      <c r="D754" s="82">
        <v>11000</v>
      </c>
      <c r="E754" s="84">
        <v>903.75</v>
      </c>
    </row>
    <row r="755" spans="1:5">
      <c r="A755" s="82" t="s">
        <v>426</v>
      </c>
      <c r="B755" s="82" t="s">
        <v>432</v>
      </c>
      <c r="C755" s="83">
        <v>38456</v>
      </c>
      <c r="D755" s="82">
        <v>11001</v>
      </c>
      <c r="E755" s="84">
        <v>2769</v>
      </c>
    </row>
    <row r="756" spans="1:5">
      <c r="A756" s="82" t="s">
        <v>426</v>
      </c>
      <c r="B756" s="82" t="s">
        <v>427</v>
      </c>
      <c r="C756" s="83">
        <v>38458</v>
      </c>
      <c r="D756" s="82">
        <v>11002</v>
      </c>
      <c r="E756" s="84">
        <v>1811.1</v>
      </c>
    </row>
    <row r="757" spans="1:5">
      <c r="A757" s="82" t="s">
        <v>426</v>
      </c>
      <c r="B757" s="82" t="s">
        <v>428</v>
      </c>
      <c r="C757" s="83">
        <v>38450</v>
      </c>
      <c r="D757" s="82">
        <v>11003</v>
      </c>
      <c r="E757" s="84">
        <v>326</v>
      </c>
    </row>
    <row r="758" spans="1:5">
      <c r="A758" s="82" t="s">
        <v>426</v>
      </c>
      <c r="B758" s="82" t="s">
        <v>428</v>
      </c>
      <c r="C758" s="83">
        <v>38462</v>
      </c>
      <c r="D758" s="82">
        <v>11004</v>
      </c>
      <c r="E758" s="84">
        <v>295.38</v>
      </c>
    </row>
    <row r="759" spans="1:5">
      <c r="A759" s="82" t="s">
        <v>426</v>
      </c>
      <c r="B759" s="82" t="s">
        <v>432</v>
      </c>
      <c r="C759" s="83">
        <v>38452</v>
      </c>
      <c r="D759" s="82">
        <v>11005</v>
      </c>
      <c r="E759" s="84">
        <v>586</v>
      </c>
    </row>
    <row r="760" spans="1:5">
      <c r="A760" s="82" t="s">
        <v>426</v>
      </c>
      <c r="B760" s="82" t="s">
        <v>428</v>
      </c>
      <c r="C760" s="83">
        <v>38457</v>
      </c>
      <c r="D760" s="82">
        <v>11006</v>
      </c>
      <c r="E760" s="84">
        <v>329.69</v>
      </c>
    </row>
    <row r="761" spans="1:5">
      <c r="A761" s="82" t="s">
        <v>426</v>
      </c>
      <c r="B761" s="82" t="s">
        <v>431</v>
      </c>
      <c r="C761" s="83">
        <v>38455</v>
      </c>
      <c r="D761" s="82">
        <v>11007</v>
      </c>
      <c r="E761" s="84">
        <v>2633.9</v>
      </c>
    </row>
    <row r="762" spans="1:5">
      <c r="A762" s="82" t="s">
        <v>426</v>
      </c>
      <c r="B762" s="82" t="s">
        <v>432</v>
      </c>
      <c r="C762" s="83">
        <v>38452</v>
      </c>
      <c r="D762" s="82">
        <v>11009</v>
      </c>
      <c r="E762" s="84">
        <v>616.5</v>
      </c>
    </row>
    <row r="763" spans="1:5">
      <c r="A763" s="82" t="s">
        <v>426</v>
      </c>
      <c r="B763" s="82" t="s">
        <v>432</v>
      </c>
      <c r="C763" s="83">
        <v>38463</v>
      </c>
      <c r="D763" s="82">
        <v>11010</v>
      </c>
      <c r="E763" s="84">
        <v>645</v>
      </c>
    </row>
    <row r="764" spans="1:5">
      <c r="A764" s="82" t="s">
        <v>426</v>
      </c>
      <c r="B764" s="82" t="s">
        <v>428</v>
      </c>
      <c r="C764" s="83">
        <v>38455</v>
      </c>
      <c r="D764" s="82">
        <v>11011</v>
      </c>
      <c r="E764" s="84">
        <v>933.5</v>
      </c>
    </row>
    <row r="765" spans="1:5">
      <c r="A765" s="82" t="s">
        <v>426</v>
      </c>
      <c r="B765" s="82" t="s">
        <v>430</v>
      </c>
      <c r="C765" s="83">
        <v>38459</v>
      </c>
      <c r="D765" s="82">
        <v>11012</v>
      </c>
      <c r="E765" s="84">
        <v>2825.3</v>
      </c>
    </row>
    <row r="766" spans="1:5">
      <c r="A766" s="82" t="s">
        <v>426</v>
      </c>
      <c r="B766" s="82" t="s">
        <v>432</v>
      </c>
      <c r="C766" s="83">
        <v>38452</v>
      </c>
      <c r="D766" s="82">
        <v>11013</v>
      </c>
      <c r="E766" s="84">
        <v>361</v>
      </c>
    </row>
    <row r="767" spans="1:5">
      <c r="A767" s="82" t="s">
        <v>426</v>
      </c>
      <c r="B767" s="82" t="s">
        <v>432</v>
      </c>
      <c r="C767" s="83">
        <v>38457</v>
      </c>
      <c r="D767" s="82">
        <v>11014</v>
      </c>
      <c r="E767" s="84">
        <v>243.18</v>
      </c>
    </row>
    <row r="768" spans="1:5">
      <c r="A768" s="82" t="s">
        <v>426</v>
      </c>
      <c r="B768" s="82" t="s">
        <v>432</v>
      </c>
      <c r="C768" s="83">
        <v>38462</v>
      </c>
      <c r="D768" s="82">
        <v>11015</v>
      </c>
      <c r="E768" s="84">
        <v>622.35</v>
      </c>
    </row>
    <row r="769" spans="1:5">
      <c r="A769" s="82" t="s">
        <v>423</v>
      </c>
      <c r="B769" s="82" t="s">
        <v>429</v>
      </c>
      <c r="C769" s="83">
        <v>38455</v>
      </c>
      <c r="D769" s="82">
        <v>11016</v>
      </c>
      <c r="E769" s="84">
        <v>491.5</v>
      </c>
    </row>
    <row r="770" spans="1:5">
      <c r="A770" s="82" t="s">
        <v>423</v>
      </c>
      <c r="B770" s="82" t="s">
        <v>429</v>
      </c>
      <c r="C770" s="83">
        <v>38462</v>
      </c>
      <c r="D770" s="82">
        <v>11017</v>
      </c>
      <c r="E770" s="84">
        <v>6750</v>
      </c>
    </row>
    <row r="771" spans="1:5">
      <c r="A771" s="82" t="s">
        <v>426</v>
      </c>
      <c r="B771" s="82" t="s">
        <v>427</v>
      </c>
      <c r="C771" s="83">
        <v>38458</v>
      </c>
      <c r="D771" s="82">
        <v>11018</v>
      </c>
      <c r="E771" s="84">
        <v>1575</v>
      </c>
    </row>
    <row r="772" spans="1:5">
      <c r="A772" s="82" t="s">
        <v>426</v>
      </c>
      <c r="B772" s="82" t="s">
        <v>432</v>
      </c>
      <c r="C772" s="83">
        <v>38458</v>
      </c>
      <c r="D772" s="82">
        <v>11020</v>
      </c>
      <c r="E772" s="84">
        <v>632.4</v>
      </c>
    </row>
    <row r="773" spans="1:5">
      <c r="A773" s="82" t="s">
        <v>426</v>
      </c>
      <c r="B773" s="82" t="s">
        <v>428</v>
      </c>
      <c r="C773" s="83">
        <v>38463</v>
      </c>
      <c r="D773" s="82">
        <v>11021</v>
      </c>
      <c r="E773" s="84">
        <v>6306.24</v>
      </c>
    </row>
    <row r="774" spans="1:5">
      <c r="A774" s="82" t="s">
        <v>426</v>
      </c>
      <c r="B774" s="82" t="s">
        <v>430</v>
      </c>
      <c r="C774" s="83">
        <v>38466</v>
      </c>
      <c r="D774" s="82">
        <v>11023</v>
      </c>
      <c r="E774" s="84">
        <v>1500</v>
      </c>
    </row>
    <row r="775" spans="1:5">
      <c r="A775" s="82" t="s">
        <v>426</v>
      </c>
      <c r="B775" s="82" t="s">
        <v>427</v>
      </c>
      <c r="C775" s="83">
        <v>38462</v>
      </c>
      <c r="D775" s="82">
        <v>11024</v>
      </c>
      <c r="E775" s="84">
        <v>1966.81</v>
      </c>
    </row>
    <row r="776" spans="1:5">
      <c r="A776" s="82" t="s">
        <v>423</v>
      </c>
      <c r="B776" s="82" t="s">
        <v>425</v>
      </c>
      <c r="C776" s="83">
        <v>38466</v>
      </c>
      <c r="D776" s="82">
        <v>11025</v>
      </c>
      <c r="E776" s="84">
        <v>270</v>
      </c>
    </row>
    <row r="777" spans="1:5">
      <c r="A777" s="82" t="s">
        <v>426</v>
      </c>
      <c r="B777" s="82" t="s">
        <v>427</v>
      </c>
      <c r="C777" s="83">
        <v>38470</v>
      </c>
      <c r="D777" s="82">
        <v>11026</v>
      </c>
      <c r="E777" s="84">
        <v>1030</v>
      </c>
    </row>
    <row r="778" spans="1:5">
      <c r="A778" s="82" t="s">
        <v>426</v>
      </c>
      <c r="B778" s="82" t="s">
        <v>430</v>
      </c>
      <c r="C778" s="83">
        <v>38462</v>
      </c>
      <c r="D778" s="82">
        <v>11027</v>
      </c>
      <c r="E778" s="84">
        <v>877.72</v>
      </c>
    </row>
    <row r="779" spans="1:5">
      <c r="A779" s="82" t="s">
        <v>426</v>
      </c>
      <c r="B779" s="82" t="s">
        <v>432</v>
      </c>
      <c r="C779" s="83">
        <v>38464</v>
      </c>
      <c r="D779" s="82">
        <v>11028</v>
      </c>
      <c r="E779" s="84">
        <v>2160</v>
      </c>
    </row>
    <row r="780" spans="1:5">
      <c r="A780" s="82" t="s">
        <v>426</v>
      </c>
      <c r="B780" s="82" t="s">
        <v>427</v>
      </c>
      <c r="C780" s="83">
        <v>38469</v>
      </c>
      <c r="D780" s="82">
        <v>11029</v>
      </c>
      <c r="E780" s="84">
        <v>1286.8</v>
      </c>
    </row>
    <row r="781" spans="1:5">
      <c r="A781" s="82" t="s">
        <v>423</v>
      </c>
      <c r="B781" s="82" t="s">
        <v>433</v>
      </c>
      <c r="C781" s="83">
        <v>38469</v>
      </c>
      <c r="D781" s="82">
        <v>11030</v>
      </c>
      <c r="E781" s="84">
        <v>12615.05</v>
      </c>
    </row>
    <row r="782" spans="1:5">
      <c r="A782" s="82" t="s">
        <v>423</v>
      </c>
      <c r="B782" s="82" t="s">
        <v>425</v>
      </c>
      <c r="C782" s="83">
        <v>38466</v>
      </c>
      <c r="D782" s="82">
        <v>11031</v>
      </c>
      <c r="E782" s="84">
        <v>2393.5</v>
      </c>
    </row>
    <row r="783" spans="1:5">
      <c r="A783" s="82" t="s">
        <v>426</v>
      </c>
      <c r="B783" s="82" t="s">
        <v>432</v>
      </c>
      <c r="C783" s="83">
        <v>38465</v>
      </c>
      <c r="D783" s="82">
        <v>11032</v>
      </c>
      <c r="E783" s="84">
        <v>8902.5</v>
      </c>
    </row>
    <row r="784" spans="1:5">
      <c r="A784" s="82" t="s">
        <v>423</v>
      </c>
      <c r="B784" s="82" t="s">
        <v>433</v>
      </c>
      <c r="C784" s="83">
        <v>38465</v>
      </c>
      <c r="D784" s="82">
        <v>11033</v>
      </c>
      <c r="E784" s="84">
        <v>3232.8</v>
      </c>
    </row>
    <row r="785" spans="1:5">
      <c r="A785" s="82" t="s">
        <v>426</v>
      </c>
      <c r="B785" s="82" t="s">
        <v>431</v>
      </c>
      <c r="C785" s="83">
        <v>38469</v>
      </c>
      <c r="D785" s="82">
        <v>11034</v>
      </c>
      <c r="E785" s="84">
        <v>539.4</v>
      </c>
    </row>
    <row r="786" spans="1:5">
      <c r="A786" s="82" t="s">
        <v>426</v>
      </c>
      <c r="B786" s="82" t="s">
        <v>432</v>
      </c>
      <c r="C786" s="83">
        <v>38466</v>
      </c>
      <c r="D786" s="82">
        <v>11035</v>
      </c>
      <c r="E786" s="84">
        <v>1754.5</v>
      </c>
    </row>
    <row r="787" spans="1:5">
      <c r="A787" s="82" t="s">
        <v>426</v>
      </c>
      <c r="B787" s="82" t="s">
        <v>431</v>
      </c>
      <c r="C787" s="83">
        <v>38464</v>
      </c>
      <c r="D787" s="82">
        <v>11036</v>
      </c>
      <c r="E787" s="84">
        <v>1692</v>
      </c>
    </row>
    <row r="788" spans="1:5">
      <c r="A788" s="82" t="s">
        <v>423</v>
      </c>
      <c r="B788" s="82" t="s">
        <v>433</v>
      </c>
      <c r="C788" s="83">
        <v>38469</v>
      </c>
      <c r="D788" s="82">
        <v>11037</v>
      </c>
      <c r="E788" s="84">
        <v>60</v>
      </c>
    </row>
    <row r="789" spans="1:5">
      <c r="A789" s="82" t="s">
        <v>426</v>
      </c>
      <c r="B789" s="82" t="s">
        <v>430</v>
      </c>
      <c r="C789" s="83">
        <v>38472</v>
      </c>
      <c r="D789" s="82">
        <v>11038</v>
      </c>
      <c r="E789" s="84">
        <v>732.6</v>
      </c>
    </row>
    <row r="790" spans="1:5">
      <c r="A790" s="82" t="s">
        <v>426</v>
      </c>
      <c r="B790" s="82" t="s">
        <v>428</v>
      </c>
      <c r="C790" s="83">
        <v>38470</v>
      </c>
      <c r="D790" s="82">
        <v>11041</v>
      </c>
      <c r="E790" s="84">
        <v>1773</v>
      </c>
    </row>
    <row r="791" spans="1:5">
      <c r="A791" s="82" t="s">
        <v>426</v>
      </c>
      <c r="B791" s="82" t="s">
        <v>432</v>
      </c>
      <c r="C791" s="83">
        <v>38473</v>
      </c>
      <c r="D791" s="82">
        <v>11042</v>
      </c>
      <c r="E791" s="84">
        <v>405.75</v>
      </c>
    </row>
    <row r="792" spans="1:5">
      <c r="A792" s="82" t="s">
        <v>423</v>
      </c>
      <c r="B792" s="82" t="s">
        <v>424</v>
      </c>
      <c r="C792" s="83">
        <v>38471</v>
      </c>
      <c r="D792" s="82">
        <v>11043</v>
      </c>
      <c r="E792" s="84">
        <v>210</v>
      </c>
    </row>
    <row r="793" spans="1:5">
      <c r="A793" s="82" t="s">
        <v>426</v>
      </c>
      <c r="B793" s="82" t="s">
        <v>427</v>
      </c>
      <c r="C793" s="83">
        <v>38473</v>
      </c>
      <c r="D793" s="82">
        <v>11044</v>
      </c>
      <c r="E793" s="84">
        <v>591.6</v>
      </c>
    </row>
    <row r="794" spans="1:5">
      <c r="A794" s="82" t="s">
        <v>426</v>
      </c>
      <c r="B794" s="82" t="s">
        <v>431</v>
      </c>
      <c r="C794" s="83">
        <v>38466</v>
      </c>
      <c r="D794" s="82">
        <v>11046</v>
      </c>
      <c r="E794" s="84">
        <v>1485.8</v>
      </c>
    </row>
    <row r="795" spans="1:5">
      <c r="A795" s="82" t="s">
        <v>423</v>
      </c>
      <c r="B795" s="82" t="s">
        <v>433</v>
      </c>
      <c r="C795" s="83">
        <v>38473</v>
      </c>
      <c r="D795" s="82">
        <v>11047</v>
      </c>
      <c r="E795" s="84">
        <v>817.87</v>
      </c>
    </row>
    <row r="796" spans="1:5">
      <c r="A796" s="82" t="s">
        <v>423</v>
      </c>
      <c r="B796" s="82" t="s">
        <v>433</v>
      </c>
      <c r="C796" s="83">
        <v>38472</v>
      </c>
      <c r="D796" s="82">
        <v>11048</v>
      </c>
      <c r="E796" s="84">
        <v>525</v>
      </c>
    </row>
    <row r="797" spans="1:5">
      <c r="A797" s="82" t="s">
        <v>426</v>
      </c>
      <c r="B797" s="82" t="s">
        <v>428</v>
      </c>
      <c r="C797" s="83">
        <v>38473</v>
      </c>
      <c r="D797" s="82">
        <v>11052</v>
      </c>
      <c r="E797" s="84">
        <v>1332</v>
      </c>
    </row>
    <row r="798" spans="1:5">
      <c r="A798" s="82" t="s">
        <v>426</v>
      </c>
      <c r="B798" s="82" t="s">
        <v>432</v>
      </c>
      <c r="C798" s="83">
        <v>38471</v>
      </c>
      <c r="D798" s="82">
        <v>11053</v>
      </c>
      <c r="E798" s="84">
        <v>3055</v>
      </c>
    </row>
    <row r="799" spans="1:5">
      <c r="A799" s="82" t="s">
        <v>426</v>
      </c>
      <c r="B799" s="82" t="s">
        <v>431</v>
      </c>
      <c r="C799" s="83">
        <v>38473</v>
      </c>
      <c r="D799" s="82">
        <v>11056</v>
      </c>
      <c r="E799" s="84">
        <v>3740</v>
      </c>
    </row>
    <row r="800" spans="1:5">
      <c r="A800" s="82" t="s">
        <v>426</v>
      </c>
      <c r="B800" s="82" t="s">
        <v>428</v>
      </c>
      <c r="C800" s="83">
        <v>38473</v>
      </c>
      <c r="D800" s="82">
        <v>11057</v>
      </c>
      <c r="E800" s="84">
        <v>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1"/>
  <dimension ref="A1:N353"/>
  <sheetViews>
    <sheetView zoomScale="75" zoomScaleNormal="75" workbookViewId="0">
      <selection activeCell="K23" sqref="K23"/>
    </sheetView>
  </sheetViews>
  <sheetFormatPr defaultColWidth="7.5703125" defaultRowHeight="15"/>
  <cols>
    <col min="1" max="1" width="8.85546875" style="291" bestFit="1" customWidth="1"/>
    <col min="2" max="2" width="11.28515625" style="291" bestFit="1" customWidth="1"/>
    <col min="3" max="3" width="11.5703125" style="291" bestFit="1" customWidth="1"/>
    <col min="4" max="4" width="12.85546875" style="291" bestFit="1" customWidth="1"/>
    <col min="5" max="5" width="14.85546875" style="291" bestFit="1" customWidth="1"/>
    <col min="6" max="6" width="12" style="291" bestFit="1" customWidth="1"/>
    <col min="7" max="7" width="7.5703125" style="291"/>
    <col min="8" max="8" width="12.28515625" style="291" customWidth="1"/>
    <col min="9" max="9" width="9.42578125" style="291" customWidth="1"/>
    <col min="10" max="10" width="14.5703125" style="291" customWidth="1"/>
    <col min="11" max="11" width="18.5703125" style="291" customWidth="1"/>
    <col min="12" max="12" width="9.28515625" style="291" bestFit="1" customWidth="1"/>
    <col min="13" max="13" width="8.5703125" style="291" bestFit="1" customWidth="1"/>
    <col min="14" max="16384" width="7.5703125" style="291"/>
  </cols>
  <sheetData>
    <row r="1" spans="1:9" ht="15.75">
      <c r="A1" s="417" t="s">
        <v>1563</v>
      </c>
      <c r="B1" s="417"/>
      <c r="C1" s="417"/>
      <c r="D1" s="417"/>
      <c r="E1" s="417"/>
      <c r="F1" s="417"/>
      <c r="G1" s="417"/>
      <c r="H1" s="417"/>
      <c r="I1" s="417"/>
    </row>
    <row r="3" spans="1:9" ht="15.75">
      <c r="A3" s="292" t="s">
        <v>328</v>
      </c>
      <c r="B3" s="293" t="s">
        <v>963</v>
      </c>
      <c r="C3" s="292" t="s">
        <v>1564</v>
      </c>
      <c r="D3" s="292" t="s">
        <v>1565</v>
      </c>
      <c r="E3" s="292" t="s">
        <v>1566</v>
      </c>
      <c r="F3" s="292" t="s">
        <v>1567</v>
      </c>
      <c r="H3" s="294" t="s">
        <v>903</v>
      </c>
    </row>
    <row r="4" spans="1:9" ht="15.75">
      <c r="A4" s="295">
        <v>36770</v>
      </c>
      <c r="B4" s="296">
        <v>340</v>
      </c>
      <c r="C4" s="291" t="s">
        <v>1568</v>
      </c>
      <c r="D4" s="291" t="s">
        <v>1569</v>
      </c>
      <c r="E4" s="291" t="s">
        <v>1570</v>
      </c>
      <c r="F4" s="291" t="s">
        <v>1571</v>
      </c>
    </row>
    <row r="5" spans="1:9" ht="15.75">
      <c r="A5" s="295">
        <v>36770</v>
      </c>
      <c r="B5" s="296">
        <v>15759</v>
      </c>
      <c r="C5" s="291" t="s">
        <v>1572</v>
      </c>
      <c r="D5" s="291" t="s">
        <v>1573</v>
      </c>
      <c r="E5" s="291" t="s">
        <v>1574</v>
      </c>
      <c r="F5" s="291" t="s">
        <v>1571</v>
      </c>
      <c r="H5" s="291" t="s">
        <v>1575</v>
      </c>
    </row>
    <row r="6" spans="1:9" ht="15.75">
      <c r="A6" s="295">
        <v>36770</v>
      </c>
      <c r="B6" s="296">
        <v>15276</v>
      </c>
      <c r="C6" s="291" t="s">
        <v>1572</v>
      </c>
      <c r="D6" s="291" t="s">
        <v>1569</v>
      </c>
      <c r="E6" s="291" t="s">
        <v>1576</v>
      </c>
      <c r="F6" s="291" t="s">
        <v>1571</v>
      </c>
      <c r="H6" s="291" t="s">
        <v>1577</v>
      </c>
    </row>
    <row r="7" spans="1:9" ht="15.75">
      <c r="A7" s="295">
        <v>36770</v>
      </c>
      <c r="B7" s="296">
        <v>12000</v>
      </c>
      <c r="C7" s="291" t="s">
        <v>1572</v>
      </c>
      <c r="D7" s="291" t="s">
        <v>1569</v>
      </c>
      <c r="E7" s="291" t="s">
        <v>1574</v>
      </c>
      <c r="F7" s="291" t="s">
        <v>1571</v>
      </c>
      <c r="H7" s="291" t="s">
        <v>1578</v>
      </c>
    </row>
    <row r="8" spans="1:9" ht="15.75">
      <c r="A8" s="295">
        <v>36770</v>
      </c>
      <c r="B8" s="296">
        <v>5000</v>
      </c>
      <c r="C8" s="291" t="s">
        <v>1572</v>
      </c>
      <c r="D8" s="291" t="s">
        <v>1569</v>
      </c>
      <c r="E8" s="291" t="s">
        <v>1576</v>
      </c>
      <c r="F8" s="291" t="s">
        <v>1571</v>
      </c>
      <c r="H8" s="291" t="s">
        <v>1577</v>
      </c>
    </row>
    <row r="9" spans="1:9" ht="15.75">
      <c r="A9" s="295">
        <v>36770</v>
      </c>
      <c r="B9" s="296">
        <v>7000</v>
      </c>
      <c r="C9" s="291" t="s">
        <v>364</v>
      </c>
      <c r="D9" s="291" t="s">
        <v>1569</v>
      </c>
      <c r="E9" s="291" t="s">
        <v>1576</v>
      </c>
      <c r="F9" s="291" t="s">
        <v>1579</v>
      </c>
      <c r="H9" s="291" t="s">
        <v>1580</v>
      </c>
    </row>
    <row r="10" spans="1:9" ht="15.75">
      <c r="A10" s="295">
        <v>36770</v>
      </c>
      <c r="B10" s="296">
        <v>5000</v>
      </c>
      <c r="C10" s="291" t="s">
        <v>364</v>
      </c>
      <c r="D10" s="291" t="s">
        <v>1569</v>
      </c>
      <c r="E10" s="291" t="s">
        <v>1574</v>
      </c>
      <c r="F10" s="291" t="s">
        <v>1571</v>
      </c>
      <c r="H10" s="291" t="s">
        <v>1581</v>
      </c>
    </row>
    <row r="11" spans="1:9" ht="15.75">
      <c r="A11" s="295">
        <v>36770</v>
      </c>
      <c r="B11" s="296">
        <v>4623</v>
      </c>
      <c r="C11" s="291" t="s">
        <v>364</v>
      </c>
      <c r="D11" s="291" t="s">
        <v>1569</v>
      </c>
      <c r="E11" s="291" t="s">
        <v>1576</v>
      </c>
      <c r="F11" s="291" t="s">
        <v>1571</v>
      </c>
      <c r="H11" s="291" t="s">
        <v>1582</v>
      </c>
    </row>
    <row r="12" spans="1:9" ht="15.75">
      <c r="A12" s="295">
        <v>36770</v>
      </c>
      <c r="B12" s="296">
        <v>5879</v>
      </c>
      <c r="C12" s="291" t="s">
        <v>1568</v>
      </c>
      <c r="D12" s="291" t="s">
        <v>1569</v>
      </c>
      <c r="E12" s="291" t="s">
        <v>1570</v>
      </c>
      <c r="F12" s="291" t="s">
        <v>1571</v>
      </c>
      <c r="H12" s="291" t="s">
        <v>1583</v>
      </c>
    </row>
    <row r="13" spans="1:9" ht="15.75">
      <c r="A13" s="295">
        <v>36770</v>
      </c>
      <c r="B13" s="296">
        <v>3171</v>
      </c>
      <c r="C13" s="291" t="s">
        <v>1568</v>
      </c>
      <c r="D13" s="291" t="s">
        <v>1569</v>
      </c>
      <c r="E13" s="291" t="s">
        <v>1574</v>
      </c>
      <c r="F13" s="291" t="s">
        <v>1571</v>
      </c>
    </row>
    <row r="14" spans="1:9" ht="15.75">
      <c r="A14" s="295">
        <v>36770</v>
      </c>
      <c r="B14" s="296">
        <v>4000</v>
      </c>
      <c r="C14" s="291" t="s">
        <v>364</v>
      </c>
      <c r="D14" s="291" t="s">
        <v>1569</v>
      </c>
      <c r="E14" s="291" t="s">
        <v>1570</v>
      </c>
      <c r="F14" s="291" t="s">
        <v>1571</v>
      </c>
      <c r="H14" s="294" t="s">
        <v>907</v>
      </c>
    </row>
    <row r="15" spans="1:9" ht="15.75">
      <c r="A15" s="295">
        <v>36770</v>
      </c>
      <c r="B15" s="296">
        <v>5000</v>
      </c>
      <c r="C15" s="291" t="s">
        <v>1584</v>
      </c>
      <c r="D15" s="291" t="s">
        <v>1569</v>
      </c>
      <c r="E15" s="291" t="s">
        <v>1570</v>
      </c>
      <c r="F15" s="291" t="s">
        <v>1571</v>
      </c>
    </row>
    <row r="16" spans="1:9" ht="15.75">
      <c r="A16" s="295">
        <v>36770</v>
      </c>
      <c r="B16" s="296">
        <v>16000</v>
      </c>
      <c r="C16" s="291" t="s">
        <v>1572</v>
      </c>
      <c r="D16" s="291" t="s">
        <v>1569</v>
      </c>
      <c r="E16" s="291" t="s">
        <v>1570</v>
      </c>
      <c r="F16" s="291" t="s">
        <v>1579</v>
      </c>
      <c r="H16" s="291" t="s">
        <v>1585</v>
      </c>
    </row>
    <row r="17" spans="1:14" ht="15.75">
      <c r="A17" s="295">
        <v>36770</v>
      </c>
      <c r="B17" s="296">
        <v>50000</v>
      </c>
      <c r="C17" s="291" t="s">
        <v>364</v>
      </c>
      <c r="D17" s="291" t="s">
        <v>1569</v>
      </c>
      <c r="E17" s="291" t="s">
        <v>1570</v>
      </c>
      <c r="F17" s="291" t="s">
        <v>1571</v>
      </c>
    </row>
    <row r="18" spans="1:14" ht="15.75">
      <c r="A18" s="295">
        <v>36770</v>
      </c>
      <c r="B18" s="296">
        <v>13636</v>
      </c>
      <c r="C18" s="291" t="s">
        <v>1572</v>
      </c>
      <c r="D18" s="291" t="s">
        <v>1569</v>
      </c>
      <c r="E18" s="291" t="s">
        <v>1576</v>
      </c>
      <c r="F18" s="291" t="s">
        <v>1571</v>
      </c>
    </row>
    <row r="19" spans="1:14" ht="15.75">
      <c r="A19" s="295">
        <v>36773</v>
      </c>
      <c r="B19" s="296">
        <v>50000</v>
      </c>
      <c r="C19" s="291" t="s">
        <v>1572</v>
      </c>
      <c r="D19" s="291" t="s">
        <v>1569</v>
      </c>
      <c r="E19" s="291" t="s">
        <v>1576</v>
      </c>
      <c r="F19" s="291" t="s">
        <v>1579</v>
      </c>
    </row>
    <row r="20" spans="1:14" ht="15.75">
      <c r="A20" s="295">
        <v>36773</v>
      </c>
      <c r="B20" s="296">
        <v>15000</v>
      </c>
      <c r="C20" s="291" t="s">
        <v>1572</v>
      </c>
      <c r="D20" s="291" t="s">
        <v>1569</v>
      </c>
      <c r="E20" s="291" t="s">
        <v>1574</v>
      </c>
      <c r="F20" s="291" t="s">
        <v>1579</v>
      </c>
    </row>
    <row r="21" spans="1:14" ht="15.75">
      <c r="A21" s="295">
        <v>36773</v>
      </c>
      <c r="B21" s="296">
        <v>13000</v>
      </c>
      <c r="C21" s="291" t="s">
        <v>1572</v>
      </c>
      <c r="D21" s="291" t="s">
        <v>1569</v>
      </c>
      <c r="E21" s="291" t="s">
        <v>1576</v>
      </c>
      <c r="F21" s="291" t="s">
        <v>1579</v>
      </c>
      <c r="J21"/>
      <c r="K21"/>
      <c r="L21"/>
    </row>
    <row r="22" spans="1:14" ht="15.75">
      <c r="A22" s="295">
        <v>36773</v>
      </c>
      <c r="B22" s="296">
        <v>13000</v>
      </c>
      <c r="C22" s="291" t="s">
        <v>1572</v>
      </c>
      <c r="D22" s="291" t="s">
        <v>1569</v>
      </c>
      <c r="E22" s="291" t="s">
        <v>1570</v>
      </c>
      <c r="F22" s="291" t="s">
        <v>1571</v>
      </c>
      <c r="J22" s="33"/>
      <c r="K22" s="297"/>
      <c r="L22"/>
    </row>
    <row r="23" spans="1:14" ht="15.75">
      <c r="A23" s="295">
        <v>36773</v>
      </c>
      <c r="B23" s="296">
        <v>3000</v>
      </c>
      <c r="C23" s="291" t="s">
        <v>1568</v>
      </c>
      <c r="D23" s="291" t="s">
        <v>1569</v>
      </c>
      <c r="E23" s="291" t="s">
        <v>1570</v>
      </c>
      <c r="F23" s="291" t="s">
        <v>1571</v>
      </c>
      <c r="J23" s="354"/>
      <c r="K23" s="297"/>
      <c r="L23"/>
    </row>
    <row r="24" spans="1:14" ht="15.75">
      <c r="A24" s="295">
        <v>36773</v>
      </c>
      <c r="B24" s="296">
        <v>2878</v>
      </c>
      <c r="C24" s="291" t="s">
        <v>364</v>
      </c>
      <c r="D24" s="291" t="s">
        <v>1569</v>
      </c>
      <c r="E24" s="291" t="s">
        <v>1576</v>
      </c>
      <c r="F24" s="291" t="s">
        <v>1571</v>
      </c>
      <c r="J24" s="355"/>
      <c r="K24" s="297"/>
      <c r="L24"/>
    </row>
    <row r="25" spans="1:14" ht="15.75">
      <c r="A25" s="295">
        <v>36773</v>
      </c>
      <c r="B25" s="296">
        <v>13519</v>
      </c>
      <c r="C25" s="291" t="s">
        <v>1572</v>
      </c>
      <c r="D25" s="291" t="s">
        <v>1569</v>
      </c>
      <c r="E25" s="291" t="s">
        <v>1570</v>
      </c>
      <c r="F25" s="291" t="s">
        <v>1579</v>
      </c>
      <c r="J25" s="355"/>
      <c r="K25" s="297"/>
      <c r="L25"/>
    </row>
    <row r="26" spans="1:14" ht="15.75">
      <c r="A26" s="295">
        <v>36773</v>
      </c>
      <c r="B26" s="296">
        <v>4000</v>
      </c>
      <c r="C26" s="291" t="s">
        <v>1568</v>
      </c>
      <c r="D26" s="291" t="s">
        <v>1569</v>
      </c>
      <c r="E26" s="291" t="s">
        <v>1570</v>
      </c>
      <c r="F26" s="291" t="s">
        <v>1571</v>
      </c>
      <c r="G26" s="288"/>
      <c r="H26" s="288"/>
      <c r="I26" s="288"/>
      <c r="J26" s="355"/>
      <c r="K26" s="297"/>
      <c r="L26"/>
    </row>
    <row r="27" spans="1:14" ht="15.75">
      <c r="A27" s="295">
        <v>36773</v>
      </c>
      <c r="B27" s="296">
        <v>3075</v>
      </c>
      <c r="C27" s="291" t="s">
        <v>1568</v>
      </c>
      <c r="D27" s="291" t="s">
        <v>1569</v>
      </c>
      <c r="E27" s="291" t="s">
        <v>1574</v>
      </c>
      <c r="F27" s="291" t="s">
        <v>1571</v>
      </c>
      <c r="G27" s="288"/>
      <c r="H27" s="288"/>
      <c r="I27" s="288"/>
      <c r="J27" s="355"/>
      <c r="K27" s="297"/>
      <c r="L27"/>
    </row>
    <row r="28" spans="1:14" ht="15.75">
      <c r="A28" s="295">
        <v>36773</v>
      </c>
      <c r="B28" s="296">
        <v>4000</v>
      </c>
      <c r="C28" s="291" t="s">
        <v>1568</v>
      </c>
      <c r="D28" s="291" t="s">
        <v>1569</v>
      </c>
      <c r="E28" s="291" t="s">
        <v>1576</v>
      </c>
      <c r="F28" s="291" t="s">
        <v>1571</v>
      </c>
      <c r="G28" s="288"/>
      <c r="H28" s="288"/>
      <c r="I28" s="288"/>
      <c r="J28" s="33"/>
      <c r="K28" s="297"/>
      <c r="L28"/>
      <c r="M28" s="288"/>
      <c r="N28" s="288"/>
    </row>
    <row r="29" spans="1:14" ht="15.75">
      <c r="A29" s="295">
        <v>36773</v>
      </c>
      <c r="B29" s="296">
        <v>6000</v>
      </c>
      <c r="C29" s="291" t="s">
        <v>364</v>
      </c>
      <c r="D29" s="291" t="s">
        <v>1569</v>
      </c>
      <c r="E29" s="291" t="s">
        <v>1570</v>
      </c>
      <c r="F29" s="291" t="s">
        <v>1571</v>
      </c>
      <c r="G29" s="288"/>
      <c r="H29" s="288"/>
      <c r="I29" s="288"/>
      <c r="J29"/>
      <c r="K29"/>
      <c r="L29"/>
      <c r="M29" s="288"/>
      <c r="N29" s="288"/>
    </row>
    <row r="30" spans="1:14" ht="15.75">
      <c r="A30" s="295">
        <v>36773</v>
      </c>
      <c r="B30" s="296">
        <v>65000</v>
      </c>
      <c r="C30" s="291" t="s">
        <v>364</v>
      </c>
      <c r="D30" s="291" t="s">
        <v>1569</v>
      </c>
      <c r="E30" s="291" t="s">
        <v>1574</v>
      </c>
      <c r="F30" s="291" t="s">
        <v>1571</v>
      </c>
      <c r="G30" s="288"/>
      <c r="H30" s="288"/>
      <c r="I30" s="288"/>
      <c r="J30"/>
      <c r="K30"/>
      <c r="L30"/>
      <c r="M30" s="288"/>
      <c r="N30" s="288"/>
    </row>
    <row r="31" spans="1:14" ht="15.75">
      <c r="A31" s="295">
        <v>36773</v>
      </c>
      <c r="B31" s="296">
        <v>240</v>
      </c>
      <c r="C31" s="291" t="s">
        <v>1568</v>
      </c>
      <c r="D31" s="291" t="s">
        <v>1569</v>
      </c>
      <c r="E31" s="291" t="s">
        <v>1570</v>
      </c>
      <c r="F31" s="291" t="s">
        <v>1571</v>
      </c>
      <c r="G31" s="288"/>
      <c r="H31" s="288"/>
      <c r="I31" s="288"/>
      <c r="J31"/>
      <c r="K31"/>
      <c r="L31"/>
      <c r="M31" s="288"/>
      <c r="N31" s="288"/>
    </row>
    <row r="32" spans="1:14" ht="15.75">
      <c r="A32" s="295">
        <v>36773</v>
      </c>
      <c r="B32" s="296">
        <v>2000</v>
      </c>
      <c r="C32" s="291" t="s">
        <v>1584</v>
      </c>
      <c r="D32" s="291" t="s">
        <v>1569</v>
      </c>
      <c r="E32" s="291" t="s">
        <v>1574</v>
      </c>
      <c r="F32" s="291" t="s">
        <v>1571</v>
      </c>
      <c r="G32" s="288"/>
      <c r="H32" s="288"/>
      <c r="I32" s="288"/>
      <c r="J32"/>
      <c r="K32"/>
      <c r="L32"/>
      <c r="M32" s="288"/>
      <c r="N32" s="288"/>
    </row>
    <row r="33" spans="1:14" ht="15.75">
      <c r="A33" s="295">
        <v>36773</v>
      </c>
      <c r="B33" s="296">
        <v>14548</v>
      </c>
      <c r="C33" s="291" t="s">
        <v>1572</v>
      </c>
      <c r="D33" s="291" t="s">
        <v>1569</v>
      </c>
      <c r="E33" s="291" t="s">
        <v>1570</v>
      </c>
      <c r="F33" s="291" t="s">
        <v>1571</v>
      </c>
      <c r="G33" s="288"/>
      <c r="H33" s="288"/>
      <c r="I33" s="288"/>
      <c r="J33"/>
      <c r="K33"/>
      <c r="L33"/>
      <c r="M33" s="288"/>
      <c r="N33" s="288"/>
    </row>
    <row r="34" spans="1:14" ht="15.75">
      <c r="A34" s="295">
        <v>36773</v>
      </c>
      <c r="B34" s="296">
        <v>240</v>
      </c>
      <c r="C34" s="291" t="s">
        <v>1568</v>
      </c>
      <c r="D34" s="291" t="s">
        <v>1569</v>
      </c>
      <c r="E34" s="291" t="s">
        <v>1570</v>
      </c>
      <c r="F34" s="291" t="s">
        <v>1571</v>
      </c>
      <c r="G34" s="288"/>
      <c r="H34" s="288"/>
      <c r="I34" s="288"/>
      <c r="J34"/>
      <c r="K34"/>
      <c r="L34"/>
      <c r="M34" s="288"/>
      <c r="N34" s="288"/>
    </row>
    <row r="35" spans="1:14" ht="15.75">
      <c r="A35" s="295">
        <v>36773</v>
      </c>
      <c r="B35" s="296">
        <v>6307</v>
      </c>
      <c r="C35" s="291" t="s">
        <v>364</v>
      </c>
      <c r="D35" s="291" t="s">
        <v>1573</v>
      </c>
      <c r="E35" s="291" t="s">
        <v>1576</v>
      </c>
      <c r="F35" s="291" t="s">
        <v>1571</v>
      </c>
      <c r="G35" s="288"/>
      <c r="H35" s="288"/>
      <c r="I35" s="288"/>
      <c r="J35"/>
      <c r="K35"/>
      <c r="L35"/>
      <c r="M35" s="288"/>
      <c r="N35" s="288"/>
    </row>
    <row r="36" spans="1:14" ht="15.75">
      <c r="A36" s="295">
        <v>36773</v>
      </c>
      <c r="B36" s="296">
        <v>11000</v>
      </c>
      <c r="C36" s="291" t="s">
        <v>1572</v>
      </c>
      <c r="D36" s="291" t="s">
        <v>1569</v>
      </c>
      <c r="E36" s="291" t="s">
        <v>1570</v>
      </c>
      <c r="F36" s="291" t="s">
        <v>1579</v>
      </c>
      <c r="G36" s="288"/>
      <c r="H36" s="288"/>
      <c r="I36" s="288"/>
      <c r="J36"/>
      <c r="K36"/>
      <c r="L36"/>
      <c r="M36" s="288"/>
      <c r="N36" s="288"/>
    </row>
    <row r="37" spans="1:14" ht="15.75">
      <c r="A37" s="295">
        <v>36773</v>
      </c>
      <c r="B37" s="296">
        <v>35000</v>
      </c>
      <c r="C37" s="291" t="s">
        <v>1572</v>
      </c>
      <c r="D37" s="291" t="s">
        <v>1569</v>
      </c>
      <c r="E37" s="291" t="s">
        <v>1570</v>
      </c>
      <c r="F37" s="291" t="s">
        <v>1571</v>
      </c>
      <c r="G37" s="288"/>
      <c r="H37" s="288"/>
      <c r="I37" s="288"/>
      <c r="J37"/>
      <c r="K37"/>
      <c r="L37"/>
      <c r="M37" s="288"/>
      <c r="N37" s="288"/>
    </row>
    <row r="38" spans="1:14" ht="15.75">
      <c r="A38" s="295">
        <v>36773</v>
      </c>
      <c r="B38" s="296">
        <v>9095</v>
      </c>
      <c r="C38" s="291" t="s">
        <v>1584</v>
      </c>
      <c r="D38" s="291" t="s">
        <v>1573</v>
      </c>
      <c r="E38" s="291" t="s">
        <v>1570</v>
      </c>
      <c r="F38" s="291" t="s">
        <v>1571</v>
      </c>
      <c r="G38" s="288"/>
      <c r="H38" s="288"/>
      <c r="I38" s="288"/>
      <c r="J38"/>
      <c r="K38"/>
      <c r="L38"/>
      <c r="M38" s="288"/>
      <c r="N38" s="288"/>
    </row>
    <row r="39" spans="1:14" ht="15.75">
      <c r="A39" s="295">
        <v>36773</v>
      </c>
      <c r="B39" s="296">
        <v>12000</v>
      </c>
      <c r="C39" s="291" t="s">
        <v>1572</v>
      </c>
      <c r="D39" s="291" t="s">
        <v>1569</v>
      </c>
      <c r="E39" s="291" t="s">
        <v>1574</v>
      </c>
      <c r="F39" s="291" t="s">
        <v>1571</v>
      </c>
      <c r="G39" s="288"/>
      <c r="H39" s="288"/>
      <c r="I39" s="288"/>
      <c r="J39"/>
      <c r="K39"/>
      <c r="L39" s="288"/>
      <c r="M39" s="288"/>
      <c r="N39" s="288"/>
    </row>
    <row r="40" spans="1:14" ht="15.75">
      <c r="A40" s="295">
        <v>36773</v>
      </c>
      <c r="B40" s="296">
        <v>5000</v>
      </c>
      <c r="C40" s="291" t="s">
        <v>1568</v>
      </c>
      <c r="D40" s="291" t="s">
        <v>1569</v>
      </c>
      <c r="E40" s="291" t="s">
        <v>1576</v>
      </c>
      <c r="F40" s="291" t="s">
        <v>1571</v>
      </c>
      <c r="G40" s="288"/>
      <c r="H40" s="288"/>
      <c r="I40" s="288"/>
      <c r="J40"/>
      <c r="K40"/>
      <c r="L40" s="288"/>
      <c r="M40" s="288"/>
      <c r="N40" s="288"/>
    </row>
    <row r="41" spans="1:14" ht="15.75">
      <c r="A41" s="295">
        <v>36774</v>
      </c>
      <c r="B41" s="296">
        <v>17000</v>
      </c>
      <c r="C41" s="291" t="s">
        <v>1572</v>
      </c>
      <c r="D41" s="291" t="s">
        <v>1573</v>
      </c>
      <c r="E41" s="291" t="s">
        <v>1574</v>
      </c>
      <c r="F41" s="291" t="s">
        <v>1571</v>
      </c>
      <c r="G41" s="288"/>
      <c r="H41" s="288"/>
      <c r="I41" s="288"/>
      <c r="J41"/>
      <c r="K41"/>
      <c r="L41" s="288"/>
      <c r="M41" s="288"/>
      <c r="N41" s="288"/>
    </row>
    <row r="42" spans="1:14" ht="15.75">
      <c r="A42" s="295">
        <v>36774</v>
      </c>
      <c r="B42" s="296">
        <v>45000</v>
      </c>
      <c r="C42" s="291" t="s">
        <v>1572</v>
      </c>
      <c r="D42" s="291" t="s">
        <v>1573</v>
      </c>
      <c r="E42" s="291" t="s">
        <v>1574</v>
      </c>
      <c r="F42" s="291" t="s">
        <v>1571</v>
      </c>
      <c r="G42" s="288"/>
      <c r="H42" s="288"/>
      <c r="I42" s="288"/>
      <c r="J42"/>
      <c r="K42"/>
      <c r="L42" s="288"/>
      <c r="M42" s="288"/>
      <c r="N42" s="288"/>
    </row>
    <row r="43" spans="1:14" ht="15.75">
      <c r="A43" s="295">
        <v>36774</v>
      </c>
      <c r="B43" s="296">
        <v>1000</v>
      </c>
      <c r="C43" s="291" t="s">
        <v>364</v>
      </c>
      <c r="D43" s="291" t="s">
        <v>1573</v>
      </c>
      <c r="E43" s="291" t="s">
        <v>1576</v>
      </c>
      <c r="F43" s="291" t="s">
        <v>1571</v>
      </c>
      <c r="G43" s="288"/>
      <c r="H43" s="288"/>
      <c r="I43" s="288"/>
      <c r="J43"/>
      <c r="K43"/>
      <c r="L43" s="288"/>
      <c r="M43" s="288"/>
      <c r="N43" s="288"/>
    </row>
    <row r="44" spans="1:14" ht="15.75">
      <c r="A44" s="295">
        <v>36774</v>
      </c>
      <c r="B44" s="296">
        <v>275</v>
      </c>
      <c r="C44" s="291" t="s">
        <v>1568</v>
      </c>
      <c r="D44" s="291" t="s">
        <v>1573</v>
      </c>
      <c r="E44" s="291" t="s">
        <v>1576</v>
      </c>
      <c r="F44" s="291" t="s">
        <v>1571</v>
      </c>
      <c r="H44" s="288"/>
      <c r="I44" s="288"/>
      <c r="J44"/>
      <c r="K44"/>
      <c r="L44" s="288"/>
      <c r="M44" s="288"/>
      <c r="N44" s="288"/>
    </row>
    <row r="45" spans="1:14" ht="15.75">
      <c r="A45" s="295">
        <v>36774</v>
      </c>
      <c r="B45" s="296">
        <v>12000</v>
      </c>
      <c r="C45" s="291" t="s">
        <v>1572</v>
      </c>
      <c r="D45" s="291" t="s">
        <v>1573</v>
      </c>
      <c r="E45" s="291" t="s">
        <v>1570</v>
      </c>
      <c r="F45" s="291" t="s">
        <v>1571</v>
      </c>
      <c r="H45" s="288"/>
      <c r="I45" s="288"/>
      <c r="J45"/>
      <c r="K45"/>
      <c r="L45" s="288"/>
      <c r="M45" s="288"/>
      <c r="N45" s="288"/>
    </row>
    <row r="46" spans="1:14" ht="15.75">
      <c r="A46" s="295">
        <v>36774</v>
      </c>
      <c r="B46" s="296">
        <v>3000</v>
      </c>
      <c r="C46" s="291" t="s">
        <v>1568</v>
      </c>
      <c r="D46" s="291" t="s">
        <v>1569</v>
      </c>
      <c r="E46" s="291" t="s">
        <v>1570</v>
      </c>
      <c r="F46" s="291" t="s">
        <v>1579</v>
      </c>
      <c r="H46" s="288"/>
      <c r="I46" s="288"/>
      <c r="J46"/>
      <c r="K46"/>
      <c r="L46" s="288"/>
      <c r="M46" s="288"/>
      <c r="N46" s="288"/>
    </row>
    <row r="47" spans="1:14" ht="15.75">
      <c r="A47" s="295">
        <v>36774</v>
      </c>
      <c r="B47" s="296">
        <v>5000</v>
      </c>
      <c r="C47" s="291" t="s">
        <v>1568</v>
      </c>
      <c r="D47" s="291" t="s">
        <v>1569</v>
      </c>
      <c r="E47" s="291" t="s">
        <v>1576</v>
      </c>
      <c r="F47" s="291" t="s">
        <v>1571</v>
      </c>
      <c r="H47" s="288"/>
      <c r="I47" s="288"/>
      <c r="J47"/>
      <c r="K47"/>
      <c r="L47" s="288"/>
      <c r="M47" s="288"/>
      <c r="N47" s="288"/>
    </row>
    <row r="48" spans="1:14" ht="15.75">
      <c r="A48" s="295">
        <v>36774</v>
      </c>
      <c r="B48" s="296">
        <v>1000</v>
      </c>
      <c r="C48" s="291" t="s">
        <v>1568</v>
      </c>
      <c r="D48" s="291" t="s">
        <v>1569</v>
      </c>
      <c r="E48" s="291" t="s">
        <v>1570</v>
      </c>
      <c r="F48" s="291" t="s">
        <v>1571</v>
      </c>
      <c r="H48" s="288"/>
      <c r="I48" s="288"/>
      <c r="J48"/>
      <c r="K48"/>
      <c r="L48" s="288"/>
      <c r="M48" s="288"/>
      <c r="N48" s="288"/>
    </row>
    <row r="49" spans="1:14" ht="15.75">
      <c r="A49" s="295">
        <v>36774</v>
      </c>
      <c r="B49" s="296">
        <v>4000</v>
      </c>
      <c r="C49" s="291" t="s">
        <v>1568</v>
      </c>
      <c r="D49" s="291" t="s">
        <v>1573</v>
      </c>
      <c r="E49" s="291" t="s">
        <v>1576</v>
      </c>
      <c r="F49" s="291" t="s">
        <v>1571</v>
      </c>
      <c r="H49" s="288"/>
      <c r="I49" s="288"/>
      <c r="J49"/>
      <c r="K49"/>
      <c r="L49" s="288"/>
      <c r="M49" s="288"/>
      <c r="N49" s="288"/>
    </row>
    <row r="50" spans="1:14" ht="15.75">
      <c r="A50" s="295">
        <v>36774</v>
      </c>
      <c r="B50" s="296">
        <v>200</v>
      </c>
      <c r="C50" s="291" t="s">
        <v>1568</v>
      </c>
      <c r="D50" s="291" t="s">
        <v>1569</v>
      </c>
      <c r="E50" s="291" t="s">
        <v>1574</v>
      </c>
      <c r="F50" s="291" t="s">
        <v>1571</v>
      </c>
      <c r="H50" s="288"/>
      <c r="I50" s="288"/>
      <c r="J50"/>
      <c r="K50"/>
      <c r="L50" s="288"/>
      <c r="M50" s="288"/>
      <c r="N50" s="288"/>
    </row>
    <row r="51" spans="1:14" ht="15.75">
      <c r="A51" s="295">
        <v>36774</v>
      </c>
      <c r="B51" s="296">
        <v>3000</v>
      </c>
      <c r="C51" s="291" t="s">
        <v>1568</v>
      </c>
      <c r="D51" s="291" t="s">
        <v>1569</v>
      </c>
      <c r="E51" s="291" t="s">
        <v>1576</v>
      </c>
      <c r="F51" s="291" t="s">
        <v>1579</v>
      </c>
      <c r="H51" s="288"/>
      <c r="I51" s="288"/>
      <c r="J51"/>
      <c r="K51"/>
      <c r="L51" s="288"/>
      <c r="M51" s="288"/>
      <c r="N51" s="288"/>
    </row>
    <row r="52" spans="1:14" ht="15.75">
      <c r="A52" s="295">
        <v>36774</v>
      </c>
      <c r="B52" s="296">
        <v>200</v>
      </c>
      <c r="C52" s="291" t="s">
        <v>1568</v>
      </c>
      <c r="D52" s="291" t="s">
        <v>1573</v>
      </c>
      <c r="E52" s="291" t="s">
        <v>1574</v>
      </c>
      <c r="F52" s="291" t="s">
        <v>1571</v>
      </c>
      <c r="H52" s="288"/>
      <c r="I52" s="288"/>
      <c r="J52"/>
      <c r="K52"/>
      <c r="L52" s="288"/>
      <c r="M52" s="288"/>
      <c r="N52" s="288"/>
    </row>
    <row r="53" spans="1:14" ht="15.75">
      <c r="A53" s="295">
        <v>36774</v>
      </c>
      <c r="B53" s="296">
        <v>100</v>
      </c>
      <c r="C53" s="291" t="s">
        <v>1568</v>
      </c>
      <c r="D53" s="291" t="s">
        <v>1569</v>
      </c>
      <c r="E53" s="291" t="s">
        <v>1576</v>
      </c>
      <c r="F53" s="291" t="s">
        <v>1571</v>
      </c>
      <c r="H53" s="288"/>
      <c r="I53" s="288"/>
      <c r="J53"/>
      <c r="K53"/>
      <c r="L53" s="288"/>
      <c r="M53" s="288"/>
      <c r="N53" s="288"/>
    </row>
    <row r="54" spans="1:14" ht="15.75">
      <c r="A54" s="295">
        <v>36774</v>
      </c>
      <c r="B54" s="296">
        <v>13000</v>
      </c>
      <c r="C54" s="291" t="s">
        <v>1572</v>
      </c>
      <c r="D54" s="291" t="s">
        <v>1573</v>
      </c>
      <c r="E54" s="291" t="s">
        <v>1574</v>
      </c>
      <c r="F54" s="291" t="s">
        <v>1571</v>
      </c>
      <c r="H54" s="288"/>
      <c r="I54" s="288"/>
      <c r="J54"/>
      <c r="K54"/>
      <c r="L54" s="288"/>
      <c r="M54" s="288"/>
      <c r="N54" s="288"/>
    </row>
    <row r="55" spans="1:14" ht="15.75">
      <c r="A55" s="295">
        <v>36774</v>
      </c>
      <c r="B55" s="296">
        <v>7000</v>
      </c>
      <c r="C55" s="291" t="s">
        <v>1584</v>
      </c>
      <c r="D55" s="291" t="s">
        <v>1569</v>
      </c>
      <c r="E55" s="291" t="s">
        <v>1576</v>
      </c>
      <c r="F55" s="291" t="s">
        <v>1571</v>
      </c>
      <c r="H55" s="288"/>
      <c r="I55" s="288"/>
      <c r="J55"/>
      <c r="K55"/>
      <c r="L55" s="288"/>
      <c r="M55" s="288"/>
      <c r="N55" s="288"/>
    </row>
    <row r="56" spans="1:14" ht="15.75">
      <c r="A56" s="295">
        <v>36774</v>
      </c>
      <c r="B56" s="296">
        <v>100</v>
      </c>
      <c r="C56" s="291" t="s">
        <v>1568</v>
      </c>
      <c r="D56" s="291" t="s">
        <v>1569</v>
      </c>
      <c r="E56" s="291" t="s">
        <v>1570</v>
      </c>
      <c r="F56" s="291" t="s">
        <v>1571</v>
      </c>
      <c r="H56" s="288"/>
      <c r="I56" s="288"/>
      <c r="J56"/>
      <c r="K56"/>
      <c r="L56" s="288"/>
      <c r="M56" s="288"/>
      <c r="N56" s="288"/>
    </row>
    <row r="57" spans="1:14" ht="15.75">
      <c r="A57" s="295">
        <v>36774</v>
      </c>
      <c r="B57" s="296">
        <v>13500</v>
      </c>
      <c r="C57" s="291" t="s">
        <v>1572</v>
      </c>
      <c r="D57" s="291" t="s">
        <v>1569</v>
      </c>
      <c r="E57" s="291" t="s">
        <v>1576</v>
      </c>
      <c r="F57" s="291" t="s">
        <v>1571</v>
      </c>
      <c r="H57" s="288"/>
      <c r="I57" s="288"/>
      <c r="J57"/>
      <c r="K57"/>
      <c r="L57" s="288"/>
      <c r="M57" s="288"/>
      <c r="N57" s="288"/>
    </row>
    <row r="58" spans="1:14" ht="15.75">
      <c r="A58" s="295">
        <v>36775</v>
      </c>
      <c r="B58" s="296">
        <v>12000</v>
      </c>
      <c r="C58" s="291" t="s">
        <v>1572</v>
      </c>
      <c r="D58" s="291" t="s">
        <v>1569</v>
      </c>
      <c r="E58" s="291" t="s">
        <v>1576</v>
      </c>
      <c r="F58" s="291" t="s">
        <v>1571</v>
      </c>
      <c r="H58" s="288"/>
      <c r="I58" s="288"/>
      <c r="J58"/>
      <c r="K58"/>
      <c r="L58" s="288"/>
      <c r="M58" s="288"/>
      <c r="N58" s="288"/>
    </row>
    <row r="59" spans="1:14" ht="15.75">
      <c r="A59" s="295">
        <v>36775</v>
      </c>
      <c r="B59" s="296">
        <v>5000</v>
      </c>
      <c r="C59" s="291" t="s">
        <v>1572</v>
      </c>
      <c r="D59" s="291" t="s">
        <v>1569</v>
      </c>
      <c r="E59" s="291" t="s">
        <v>1576</v>
      </c>
      <c r="F59" s="291" t="s">
        <v>1571</v>
      </c>
      <c r="H59" s="288"/>
      <c r="I59" s="288"/>
      <c r="J59"/>
      <c r="K59"/>
      <c r="L59" s="288"/>
      <c r="M59" s="288"/>
      <c r="N59" s="288"/>
    </row>
    <row r="60" spans="1:14" ht="15.75">
      <c r="A60" s="295">
        <v>36775</v>
      </c>
      <c r="B60" s="296">
        <v>7000</v>
      </c>
      <c r="C60" s="291" t="s">
        <v>364</v>
      </c>
      <c r="D60" s="291" t="s">
        <v>1569</v>
      </c>
      <c r="E60" s="291" t="s">
        <v>1576</v>
      </c>
      <c r="F60" s="291" t="s">
        <v>1579</v>
      </c>
      <c r="H60" s="288"/>
      <c r="I60" s="288"/>
      <c r="J60"/>
      <c r="K60"/>
      <c r="L60" s="288"/>
      <c r="M60" s="288"/>
      <c r="N60" s="288"/>
    </row>
    <row r="61" spans="1:14" ht="15.75">
      <c r="A61" s="295">
        <v>36775</v>
      </c>
      <c r="B61" s="296">
        <v>90000</v>
      </c>
      <c r="C61" s="291" t="s">
        <v>1572</v>
      </c>
      <c r="D61" s="291" t="s">
        <v>1569</v>
      </c>
      <c r="E61" s="291" t="s">
        <v>1570</v>
      </c>
      <c r="F61" s="291" t="s">
        <v>1571</v>
      </c>
      <c r="H61" s="288"/>
      <c r="I61" s="288"/>
      <c r="J61"/>
      <c r="K61"/>
      <c r="L61" s="288"/>
      <c r="M61" s="288"/>
      <c r="N61" s="288"/>
    </row>
    <row r="62" spans="1:14" ht="15.75">
      <c r="A62" s="295">
        <v>36775</v>
      </c>
      <c r="B62" s="296">
        <v>124</v>
      </c>
      <c r="C62" s="291" t="s">
        <v>1568</v>
      </c>
      <c r="D62" s="291" t="s">
        <v>1573</v>
      </c>
      <c r="E62" s="291" t="s">
        <v>1570</v>
      </c>
      <c r="F62" s="291" t="s">
        <v>1571</v>
      </c>
      <c r="H62" s="288"/>
      <c r="I62" s="288"/>
      <c r="J62"/>
      <c r="K62"/>
      <c r="L62" s="288"/>
      <c r="M62" s="288"/>
      <c r="N62" s="288"/>
    </row>
    <row r="63" spans="1:14" ht="15.75">
      <c r="A63" s="295">
        <v>36775</v>
      </c>
      <c r="B63" s="296">
        <v>400</v>
      </c>
      <c r="C63" s="291" t="s">
        <v>1568</v>
      </c>
      <c r="D63" s="291" t="s">
        <v>1573</v>
      </c>
      <c r="E63" s="291" t="s">
        <v>1570</v>
      </c>
      <c r="F63" s="291" t="s">
        <v>1571</v>
      </c>
      <c r="H63" s="288"/>
      <c r="I63" s="288"/>
      <c r="J63"/>
      <c r="K63"/>
      <c r="L63" s="288"/>
      <c r="M63" s="288"/>
      <c r="N63" s="288"/>
    </row>
    <row r="64" spans="1:14" ht="15.75">
      <c r="A64" s="295">
        <v>36775</v>
      </c>
      <c r="B64" s="296">
        <v>100</v>
      </c>
      <c r="C64" s="291" t="s">
        <v>1568</v>
      </c>
      <c r="D64" s="291" t="s">
        <v>1569</v>
      </c>
      <c r="E64" s="291" t="s">
        <v>1570</v>
      </c>
      <c r="F64" s="291" t="s">
        <v>1571</v>
      </c>
      <c r="J64"/>
      <c r="K64"/>
    </row>
    <row r="65" spans="1:11" ht="15.75">
      <c r="A65" s="295">
        <v>36775</v>
      </c>
      <c r="B65" s="296">
        <v>14644</v>
      </c>
      <c r="C65" s="291" t="s">
        <v>1572</v>
      </c>
      <c r="D65" s="291" t="s">
        <v>1569</v>
      </c>
      <c r="E65" s="291" t="s">
        <v>1574</v>
      </c>
      <c r="F65" s="291" t="s">
        <v>1579</v>
      </c>
      <c r="J65"/>
      <c r="K65"/>
    </row>
    <row r="66" spans="1:11" ht="15.75">
      <c r="A66" s="295">
        <v>36775</v>
      </c>
      <c r="B66" s="296">
        <v>3807</v>
      </c>
      <c r="C66" s="291" t="s">
        <v>1568</v>
      </c>
      <c r="D66" s="291" t="s">
        <v>1569</v>
      </c>
      <c r="E66" s="291" t="s">
        <v>1574</v>
      </c>
      <c r="F66" s="291" t="s">
        <v>1571</v>
      </c>
      <c r="J66"/>
      <c r="K66"/>
    </row>
    <row r="67" spans="1:11" ht="15.75">
      <c r="A67" s="295">
        <v>36775</v>
      </c>
      <c r="B67" s="296">
        <v>7342</v>
      </c>
      <c r="C67" s="291" t="s">
        <v>1568</v>
      </c>
      <c r="D67" s="291" t="s">
        <v>1569</v>
      </c>
      <c r="E67" s="291" t="s">
        <v>1570</v>
      </c>
      <c r="F67" s="291" t="s">
        <v>1571</v>
      </c>
      <c r="J67"/>
      <c r="K67"/>
    </row>
    <row r="68" spans="1:11" ht="15.75">
      <c r="A68" s="295">
        <v>36775</v>
      </c>
      <c r="B68" s="296">
        <v>133</v>
      </c>
      <c r="C68" s="291" t="s">
        <v>1568</v>
      </c>
      <c r="D68" s="291" t="s">
        <v>1569</v>
      </c>
      <c r="E68" s="291" t="s">
        <v>1574</v>
      </c>
      <c r="F68" s="291" t="s">
        <v>1571</v>
      </c>
      <c r="J68"/>
      <c r="K68"/>
    </row>
    <row r="69" spans="1:11" ht="15.75">
      <c r="A69" s="295">
        <v>36775</v>
      </c>
      <c r="B69" s="296">
        <v>15208</v>
      </c>
      <c r="C69" s="291" t="s">
        <v>1572</v>
      </c>
      <c r="D69" s="291" t="s">
        <v>1569</v>
      </c>
      <c r="E69" s="291" t="s">
        <v>1570</v>
      </c>
      <c r="F69" s="291" t="s">
        <v>1571</v>
      </c>
      <c r="J69"/>
      <c r="K69"/>
    </row>
    <row r="70" spans="1:11" ht="15.75">
      <c r="A70" s="295">
        <v>36775</v>
      </c>
      <c r="B70" s="296">
        <v>12455</v>
      </c>
      <c r="C70" s="291" t="s">
        <v>1584</v>
      </c>
      <c r="D70" s="291" t="s">
        <v>1573</v>
      </c>
      <c r="E70" s="291" t="s">
        <v>1576</v>
      </c>
      <c r="F70" s="291" t="s">
        <v>1571</v>
      </c>
      <c r="J70"/>
      <c r="K70"/>
    </row>
    <row r="71" spans="1:11" ht="15.75">
      <c r="A71" s="295">
        <v>36775</v>
      </c>
      <c r="B71" s="296">
        <v>200</v>
      </c>
      <c r="C71" s="291" t="s">
        <v>364</v>
      </c>
      <c r="D71" s="291" t="s">
        <v>1573</v>
      </c>
      <c r="E71" s="291" t="s">
        <v>1570</v>
      </c>
      <c r="F71" s="291" t="s">
        <v>1571</v>
      </c>
      <c r="J71"/>
      <c r="K71"/>
    </row>
    <row r="72" spans="1:11" ht="15.75">
      <c r="A72" s="295">
        <v>36775</v>
      </c>
      <c r="B72" s="296">
        <v>6762</v>
      </c>
      <c r="C72" s="291" t="s">
        <v>364</v>
      </c>
      <c r="D72" s="291" t="s">
        <v>1569</v>
      </c>
      <c r="E72" s="291" t="s">
        <v>1570</v>
      </c>
      <c r="F72" s="291" t="s">
        <v>1571</v>
      </c>
      <c r="J72"/>
      <c r="K72"/>
    </row>
    <row r="73" spans="1:11" ht="15.75">
      <c r="A73" s="295">
        <v>36775</v>
      </c>
      <c r="B73" s="296">
        <v>10000</v>
      </c>
      <c r="C73" s="291" t="s">
        <v>1584</v>
      </c>
      <c r="D73" s="291" t="s">
        <v>1573</v>
      </c>
      <c r="E73" s="291" t="s">
        <v>1576</v>
      </c>
      <c r="F73" s="291" t="s">
        <v>1571</v>
      </c>
      <c r="J73"/>
      <c r="K73"/>
    </row>
    <row r="74" spans="1:11" ht="15.75">
      <c r="A74" s="295">
        <v>36775</v>
      </c>
      <c r="B74" s="296">
        <v>500</v>
      </c>
      <c r="C74" s="291" t="s">
        <v>364</v>
      </c>
      <c r="D74" s="291" t="s">
        <v>1569</v>
      </c>
      <c r="E74" s="291" t="s">
        <v>1574</v>
      </c>
      <c r="F74" s="291" t="s">
        <v>1571</v>
      </c>
      <c r="J74"/>
      <c r="K74"/>
    </row>
    <row r="75" spans="1:11" ht="15.75">
      <c r="A75" s="295">
        <v>36775</v>
      </c>
      <c r="B75" s="296">
        <v>5000</v>
      </c>
      <c r="C75" s="291" t="s">
        <v>364</v>
      </c>
      <c r="D75" s="291" t="s">
        <v>1569</v>
      </c>
      <c r="E75" s="291" t="s">
        <v>1576</v>
      </c>
      <c r="F75" s="291" t="s">
        <v>1571</v>
      </c>
      <c r="J75"/>
      <c r="K75"/>
    </row>
    <row r="76" spans="1:11" ht="15.75">
      <c r="A76" s="295">
        <v>36776</v>
      </c>
      <c r="B76" s="296">
        <v>17000</v>
      </c>
      <c r="C76" s="291" t="s">
        <v>1572</v>
      </c>
      <c r="D76" s="291" t="s">
        <v>1573</v>
      </c>
      <c r="E76" s="291" t="s">
        <v>1570</v>
      </c>
      <c r="F76" s="291" t="s">
        <v>1571</v>
      </c>
      <c r="J76"/>
      <c r="K76"/>
    </row>
    <row r="77" spans="1:11" ht="15.75">
      <c r="A77" s="295">
        <v>36776</v>
      </c>
      <c r="B77" s="296">
        <v>400</v>
      </c>
      <c r="C77" s="291" t="s">
        <v>1568</v>
      </c>
      <c r="D77" s="291" t="s">
        <v>1569</v>
      </c>
      <c r="E77" s="291" t="s">
        <v>1570</v>
      </c>
      <c r="F77" s="291" t="s">
        <v>1571</v>
      </c>
      <c r="J77"/>
      <c r="K77"/>
    </row>
    <row r="78" spans="1:11" ht="15.75">
      <c r="A78" s="295">
        <v>36776</v>
      </c>
      <c r="B78" s="296">
        <v>3171</v>
      </c>
      <c r="C78" s="291" t="s">
        <v>1568</v>
      </c>
      <c r="D78" s="291" t="s">
        <v>1569</v>
      </c>
      <c r="E78" s="291" t="s">
        <v>1574</v>
      </c>
      <c r="F78" s="291" t="s">
        <v>1571</v>
      </c>
      <c r="J78"/>
      <c r="K78"/>
    </row>
    <row r="79" spans="1:11" ht="15.75">
      <c r="A79" s="295">
        <v>36776</v>
      </c>
      <c r="B79" s="296">
        <v>4000</v>
      </c>
      <c r="C79" s="291" t="s">
        <v>364</v>
      </c>
      <c r="D79" s="291" t="s">
        <v>1569</v>
      </c>
      <c r="E79" s="291" t="s">
        <v>1570</v>
      </c>
      <c r="F79" s="291" t="s">
        <v>1571</v>
      </c>
      <c r="J79"/>
      <c r="K79"/>
    </row>
    <row r="80" spans="1:11" ht="15.75">
      <c r="A80" s="295">
        <v>36776</v>
      </c>
      <c r="B80" s="296">
        <v>2000</v>
      </c>
      <c r="C80" s="291" t="s">
        <v>1584</v>
      </c>
      <c r="D80" s="291" t="s">
        <v>1569</v>
      </c>
      <c r="E80" s="291" t="s">
        <v>1574</v>
      </c>
      <c r="F80" s="291" t="s">
        <v>1571</v>
      </c>
      <c r="J80"/>
      <c r="K80"/>
    </row>
    <row r="81" spans="1:11" ht="15.75">
      <c r="A81" s="295">
        <v>36776</v>
      </c>
      <c r="B81" s="296">
        <v>14548</v>
      </c>
      <c r="C81" s="291" t="s">
        <v>1572</v>
      </c>
      <c r="D81" s="291" t="s">
        <v>1569</v>
      </c>
      <c r="E81" s="291" t="s">
        <v>1570</v>
      </c>
      <c r="F81" s="291" t="s">
        <v>1571</v>
      </c>
      <c r="J81"/>
      <c r="K81"/>
    </row>
    <row r="82" spans="1:11" ht="15.75">
      <c r="A82" s="295">
        <v>36776</v>
      </c>
      <c r="B82" s="296">
        <v>240</v>
      </c>
      <c r="C82" s="291" t="s">
        <v>1568</v>
      </c>
      <c r="D82" s="291" t="s">
        <v>1569</v>
      </c>
      <c r="E82" s="291" t="s">
        <v>1570</v>
      </c>
      <c r="F82" s="291" t="s">
        <v>1571</v>
      </c>
      <c r="J82"/>
      <c r="K82"/>
    </row>
    <row r="83" spans="1:11" ht="15.75">
      <c r="A83" s="295">
        <v>36776</v>
      </c>
      <c r="B83" s="296">
        <v>6307</v>
      </c>
      <c r="C83" s="291" t="s">
        <v>364</v>
      </c>
      <c r="D83" s="291" t="s">
        <v>1573</v>
      </c>
      <c r="E83" s="291" t="s">
        <v>1576</v>
      </c>
      <c r="F83" s="291" t="s">
        <v>1571</v>
      </c>
      <c r="J83"/>
      <c r="K83"/>
    </row>
    <row r="84" spans="1:11" ht="15.75">
      <c r="A84" s="295">
        <v>36776</v>
      </c>
      <c r="B84" s="296">
        <v>11000</v>
      </c>
      <c r="C84" s="291" t="s">
        <v>1572</v>
      </c>
      <c r="D84" s="291" t="s">
        <v>1569</v>
      </c>
      <c r="E84" s="291" t="s">
        <v>1570</v>
      </c>
      <c r="F84" s="291" t="s">
        <v>1579</v>
      </c>
      <c r="J84"/>
      <c r="K84"/>
    </row>
    <row r="85" spans="1:11" ht="15.75">
      <c r="A85" s="295">
        <v>36776</v>
      </c>
      <c r="B85" s="296">
        <v>35000</v>
      </c>
      <c r="C85" s="291" t="s">
        <v>1572</v>
      </c>
      <c r="D85" s="291" t="s">
        <v>1569</v>
      </c>
      <c r="E85" s="291" t="s">
        <v>1570</v>
      </c>
      <c r="F85" s="291" t="s">
        <v>1571</v>
      </c>
      <c r="J85"/>
      <c r="K85"/>
    </row>
    <row r="86" spans="1:11" ht="15.75">
      <c r="A86" s="295">
        <v>36776</v>
      </c>
      <c r="B86" s="296">
        <v>4535</v>
      </c>
      <c r="C86" s="291" t="s">
        <v>1568</v>
      </c>
      <c r="D86" s="291" t="s">
        <v>1569</v>
      </c>
      <c r="E86" s="291" t="s">
        <v>1576</v>
      </c>
      <c r="F86" s="291" t="s">
        <v>1579</v>
      </c>
      <c r="J86"/>
      <c r="K86"/>
    </row>
    <row r="87" spans="1:11" ht="15.75">
      <c r="A87" s="295">
        <v>36776</v>
      </c>
      <c r="B87" s="296">
        <v>600</v>
      </c>
      <c r="C87" s="291" t="s">
        <v>364</v>
      </c>
      <c r="D87" s="291" t="s">
        <v>1569</v>
      </c>
      <c r="E87" s="291" t="s">
        <v>1570</v>
      </c>
      <c r="F87" s="291" t="s">
        <v>1571</v>
      </c>
      <c r="J87"/>
      <c r="K87"/>
    </row>
    <row r="88" spans="1:11" ht="15.75">
      <c r="A88" s="295">
        <v>36776</v>
      </c>
      <c r="B88" s="296">
        <v>50000</v>
      </c>
      <c r="C88" s="291" t="s">
        <v>1572</v>
      </c>
      <c r="D88" s="291" t="s">
        <v>1569</v>
      </c>
      <c r="E88" s="291" t="s">
        <v>1576</v>
      </c>
      <c r="F88" s="291" t="s">
        <v>1571</v>
      </c>
      <c r="J88"/>
      <c r="K88"/>
    </row>
    <row r="89" spans="1:11" ht="15.75">
      <c r="A89" s="295">
        <v>36776</v>
      </c>
      <c r="B89" s="296">
        <v>3000</v>
      </c>
      <c r="C89" s="291" t="s">
        <v>1568</v>
      </c>
      <c r="D89" s="291" t="s">
        <v>1569</v>
      </c>
      <c r="E89" s="291" t="s">
        <v>1576</v>
      </c>
      <c r="F89" s="291" t="s">
        <v>1571</v>
      </c>
      <c r="J89"/>
      <c r="K89"/>
    </row>
    <row r="90" spans="1:11" ht="15.75">
      <c r="A90" s="295">
        <v>36776</v>
      </c>
      <c r="B90" s="296">
        <v>16000</v>
      </c>
      <c r="C90" s="291" t="s">
        <v>1572</v>
      </c>
      <c r="D90" s="291" t="s">
        <v>1569</v>
      </c>
      <c r="E90" s="291" t="s">
        <v>1570</v>
      </c>
      <c r="F90" s="291" t="s">
        <v>1579</v>
      </c>
      <c r="J90"/>
      <c r="K90"/>
    </row>
    <row r="91" spans="1:11" ht="15.75">
      <c r="A91" s="295">
        <v>36776</v>
      </c>
      <c r="B91" s="296">
        <v>10373</v>
      </c>
      <c r="C91" s="291" t="s">
        <v>1572</v>
      </c>
      <c r="D91" s="291" t="s">
        <v>1569</v>
      </c>
      <c r="E91" s="291" t="s">
        <v>1574</v>
      </c>
      <c r="F91" s="291" t="s">
        <v>1571</v>
      </c>
      <c r="J91"/>
      <c r="K91"/>
    </row>
    <row r="92" spans="1:11" ht="15.75">
      <c r="A92" s="295">
        <v>36776</v>
      </c>
      <c r="B92" s="296">
        <v>14000</v>
      </c>
      <c r="C92" s="291" t="s">
        <v>1572</v>
      </c>
      <c r="D92" s="291" t="s">
        <v>1573</v>
      </c>
      <c r="E92" s="291" t="s">
        <v>1576</v>
      </c>
      <c r="F92" s="291" t="s">
        <v>1571</v>
      </c>
      <c r="J92"/>
      <c r="K92"/>
    </row>
    <row r="93" spans="1:11" ht="15.75">
      <c r="A93" s="295">
        <v>36776</v>
      </c>
      <c r="B93" s="296">
        <v>8000</v>
      </c>
      <c r="C93" s="291" t="s">
        <v>364</v>
      </c>
      <c r="D93" s="291" t="s">
        <v>1573</v>
      </c>
      <c r="E93" s="291" t="s">
        <v>1570</v>
      </c>
      <c r="F93" s="291" t="s">
        <v>1571</v>
      </c>
      <c r="J93"/>
      <c r="K93"/>
    </row>
    <row r="94" spans="1:11" ht="15.75">
      <c r="A94" s="295">
        <v>36776</v>
      </c>
      <c r="B94" s="296">
        <v>12000</v>
      </c>
      <c r="C94" s="291" t="s">
        <v>1572</v>
      </c>
      <c r="D94" s="291" t="s">
        <v>1569</v>
      </c>
      <c r="E94" s="291" t="s">
        <v>1576</v>
      </c>
      <c r="F94" s="291" t="s">
        <v>1571</v>
      </c>
      <c r="J94"/>
      <c r="K94"/>
    </row>
    <row r="95" spans="1:11" ht="15.75">
      <c r="A95" s="295">
        <v>36776</v>
      </c>
      <c r="B95" s="296">
        <v>500</v>
      </c>
      <c r="C95" s="291" t="s">
        <v>1568</v>
      </c>
      <c r="D95" s="291" t="s">
        <v>1569</v>
      </c>
      <c r="E95" s="291" t="s">
        <v>1574</v>
      </c>
      <c r="F95" s="291" t="s">
        <v>1571</v>
      </c>
      <c r="J95"/>
      <c r="K95"/>
    </row>
    <row r="96" spans="1:11" ht="15.75">
      <c r="A96" s="295">
        <v>36776</v>
      </c>
      <c r="B96" s="296">
        <v>2749</v>
      </c>
      <c r="C96" s="291" t="s">
        <v>1568</v>
      </c>
      <c r="D96" s="291" t="s">
        <v>1569</v>
      </c>
      <c r="E96" s="291" t="s">
        <v>1570</v>
      </c>
      <c r="F96" s="291" t="s">
        <v>1579</v>
      </c>
      <c r="J96"/>
      <c r="K96"/>
    </row>
    <row r="97" spans="1:11" ht="15.75">
      <c r="A97" s="295">
        <v>36776</v>
      </c>
      <c r="B97" s="296">
        <v>75000</v>
      </c>
      <c r="C97" s="291" t="s">
        <v>1572</v>
      </c>
      <c r="D97" s="291" t="s">
        <v>1569</v>
      </c>
      <c r="E97" s="291" t="s">
        <v>1576</v>
      </c>
      <c r="F97" s="291" t="s">
        <v>1579</v>
      </c>
      <c r="J97"/>
      <c r="K97"/>
    </row>
    <row r="98" spans="1:11" ht="15.75">
      <c r="A98" s="295">
        <v>36776</v>
      </c>
      <c r="B98" s="296">
        <v>13903</v>
      </c>
      <c r="C98" s="291" t="s">
        <v>1572</v>
      </c>
      <c r="D98" s="291" t="s">
        <v>1569</v>
      </c>
      <c r="E98" s="291" t="s">
        <v>1570</v>
      </c>
      <c r="F98" s="291" t="s">
        <v>1571</v>
      </c>
      <c r="J98"/>
      <c r="K98"/>
    </row>
    <row r="99" spans="1:11" ht="15.75">
      <c r="A99" s="295">
        <v>36776</v>
      </c>
      <c r="B99" s="296">
        <v>100</v>
      </c>
      <c r="C99" s="291" t="s">
        <v>1568</v>
      </c>
      <c r="D99" s="291" t="s">
        <v>1569</v>
      </c>
      <c r="E99" s="291" t="s">
        <v>1570</v>
      </c>
      <c r="F99" s="291" t="s">
        <v>1571</v>
      </c>
      <c r="J99"/>
      <c r="K99"/>
    </row>
    <row r="100" spans="1:11" ht="15.75">
      <c r="A100" s="295">
        <v>36776</v>
      </c>
      <c r="B100" s="296">
        <v>250</v>
      </c>
      <c r="C100" s="291" t="s">
        <v>364</v>
      </c>
      <c r="D100" s="291" t="s">
        <v>1569</v>
      </c>
      <c r="E100" s="291" t="s">
        <v>1576</v>
      </c>
      <c r="F100" s="291" t="s">
        <v>1571</v>
      </c>
      <c r="J100"/>
      <c r="K100"/>
    </row>
    <row r="101" spans="1:11" ht="15.75">
      <c r="A101" s="295">
        <v>36776</v>
      </c>
      <c r="B101" s="296">
        <v>245</v>
      </c>
      <c r="C101" s="291" t="s">
        <v>1568</v>
      </c>
      <c r="D101" s="291" t="s">
        <v>1569</v>
      </c>
      <c r="E101" s="291" t="s">
        <v>1576</v>
      </c>
      <c r="F101" s="291" t="s">
        <v>1571</v>
      </c>
      <c r="J101"/>
      <c r="K101"/>
    </row>
    <row r="102" spans="1:11" ht="15.75">
      <c r="A102" s="295">
        <v>36776</v>
      </c>
      <c r="B102" s="296">
        <v>13428</v>
      </c>
      <c r="C102" s="291" t="s">
        <v>1572</v>
      </c>
      <c r="D102" s="291" t="s">
        <v>1569</v>
      </c>
      <c r="E102" s="291" t="s">
        <v>1570</v>
      </c>
      <c r="F102" s="291" t="s">
        <v>1571</v>
      </c>
      <c r="J102"/>
      <c r="K102"/>
    </row>
    <row r="103" spans="1:11" ht="15.75">
      <c r="A103" s="295">
        <v>36776</v>
      </c>
      <c r="B103" s="296">
        <v>7277</v>
      </c>
      <c r="C103" s="291" t="s">
        <v>1584</v>
      </c>
      <c r="D103" s="291" t="s">
        <v>1569</v>
      </c>
      <c r="E103" s="291" t="s">
        <v>1576</v>
      </c>
      <c r="F103" s="291" t="s">
        <v>1571</v>
      </c>
      <c r="J103"/>
      <c r="K103"/>
    </row>
    <row r="104" spans="1:11" ht="15.75">
      <c r="A104" s="295">
        <v>36776</v>
      </c>
      <c r="B104" s="296">
        <v>4000</v>
      </c>
      <c r="C104" s="291" t="s">
        <v>1568</v>
      </c>
      <c r="D104" s="291" t="s">
        <v>1573</v>
      </c>
      <c r="E104" s="291" t="s">
        <v>1576</v>
      </c>
      <c r="F104" s="291" t="s">
        <v>1571</v>
      </c>
      <c r="J104"/>
      <c r="K104"/>
    </row>
    <row r="105" spans="1:11" ht="15.75">
      <c r="A105" s="295">
        <v>36776</v>
      </c>
      <c r="B105" s="296">
        <v>13000</v>
      </c>
      <c r="C105" s="291" t="s">
        <v>1572</v>
      </c>
      <c r="D105" s="291" t="s">
        <v>1569</v>
      </c>
      <c r="E105" s="291" t="s">
        <v>1570</v>
      </c>
      <c r="F105" s="291" t="s">
        <v>1571</v>
      </c>
      <c r="J105"/>
      <c r="K105"/>
    </row>
    <row r="106" spans="1:11" ht="15.75">
      <c r="A106" s="295">
        <v>36776</v>
      </c>
      <c r="B106" s="296">
        <v>3000</v>
      </c>
      <c r="C106" s="291" t="s">
        <v>1568</v>
      </c>
      <c r="D106" s="291" t="s">
        <v>1569</v>
      </c>
      <c r="E106" s="291" t="s">
        <v>1570</v>
      </c>
      <c r="F106" s="291" t="s">
        <v>1571</v>
      </c>
      <c r="J106"/>
      <c r="K106"/>
    </row>
    <row r="107" spans="1:11" ht="15.75">
      <c r="A107" s="295">
        <v>36776</v>
      </c>
      <c r="B107" s="296">
        <v>2878</v>
      </c>
      <c r="C107" s="291" t="s">
        <v>364</v>
      </c>
      <c r="D107" s="291" t="s">
        <v>1569</v>
      </c>
      <c r="E107" s="291" t="s">
        <v>1576</v>
      </c>
      <c r="F107" s="291" t="s">
        <v>1571</v>
      </c>
      <c r="J107"/>
      <c r="K107"/>
    </row>
    <row r="108" spans="1:11" ht="15.75">
      <c r="A108" s="295">
        <v>36776</v>
      </c>
      <c r="B108" s="296">
        <v>13519</v>
      </c>
      <c r="C108" s="291" t="s">
        <v>1572</v>
      </c>
      <c r="D108" s="291" t="s">
        <v>1569</v>
      </c>
      <c r="E108" s="291" t="s">
        <v>1570</v>
      </c>
      <c r="F108" s="291" t="s">
        <v>1571</v>
      </c>
      <c r="J108"/>
      <c r="K108"/>
    </row>
    <row r="109" spans="1:11" ht="15.75">
      <c r="A109" s="295">
        <v>36776</v>
      </c>
      <c r="B109" s="296">
        <v>4000</v>
      </c>
      <c r="C109" s="291" t="s">
        <v>1568</v>
      </c>
      <c r="D109" s="291" t="s">
        <v>1569</v>
      </c>
      <c r="E109" s="291" t="s">
        <v>1570</v>
      </c>
      <c r="F109" s="291" t="s">
        <v>1579</v>
      </c>
      <c r="J109"/>
      <c r="K109"/>
    </row>
    <row r="110" spans="1:11" ht="15.75">
      <c r="A110" s="295">
        <v>36776</v>
      </c>
      <c r="B110" s="296">
        <v>3075</v>
      </c>
      <c r="C110" s="291" t="s">
        <v>1568</v>
      </c>
      <c r="D110" s="291" t="s">
        <v>1569</v>
      </c>
      <c r="E110" s="291" t="s">
        <v>1574</v>
      </c>
      <c r="F110" s="291" t="s">
        <v>1571</v>
      </c>
      <c r="J110"/>
      <c r="K110"/>
    </row>
    <row r="111" spans="1:11" ht="15.75">
      <c r="A111" s="295">
        <v>36776</v>
      </c>
      <c r="B111" s="296">
        <v>6202</v>
      </c>
      <c r="C111" s="291" t="s">
        <v>364</v>
      </c>
      <c r="D111" s="291" t="s">
        <v>1573</v>
      </c>
      <c r="E111" s="291" t="s">
        <v>1570</v>
      </c>
      <c r="F111" s="291" t="s">
        <v>1571</v>
      </c>
      <c r="J111"/>
      <c r="K111"/>
    </row>
    <row r="112" spans="1:11" ht="15.75">
      <c r="A112" s="295">
        <v>36776</v>
      </c>
      <c r="B112" s="296">
        <v>4000</v>
      </c>
      <c r="C112" s="291" t="s">
        <v>1568</v>
      </c>
      <c r="D112" s="291" t="s">
        <v>1569</v>
      </c>
      <c r="E112" s="291" t="s">
        <v>1576</v>
      </c>
      <c r="F112" s="291" t="s">
        <v>1571</v>
      </c>
      <c r="J112"/>
      <c r="K112"/>
    </row>
    <row r="113" spans="1:11" ht="15.75">
      <c r="A113" s="295">
        <v>36776</v>
      </c>
      <c r="B113" s="296">
        <v>15703</v>
      </c>
      <c r="C113" s="291" t="s">
        <v>1572</v>
      </c>
      <c r="D113" s="291" t="s">
        <v>1569</v>
      </c>
      <c r="E113" s="291" t="s">
        <v>1570</v>
      </c>
      <c r="F113" s="291" t="s">
        <v>1571</v>
      </c>
      <c r="J113"/>
      <c r="K113"/>
    </row>
    <row r="114" spans="1:11" ht="15.75">
      <c r="A114" s="295">
        <v>36776</v>
      </c>
      <c r="B114" s="296">
        <v>4000</v>
      </c>
      <c r="C114" s="291" t="s">
        <v>1568</v>
      </c>
      <c r="D114" s="291" t="s">
        <v>1569</v>
      </c>
      <c r="E114" s="291" t="s">
        <v>1574</v>
      </c>
      <c r="F114" s="291" t="s">
        <v>1579</v>
      </c>
      <c r="J114"/>
      <c r="K114"/>
    </row>
    <row r="115" spans="1:11" ht="15.75">
      <c r="A115" s="295">
        <v>36776</v>
      </c>
      <c r="B115" s="296">
        <v>5000</v>
      </c>
      <c r="C115" s="291" t="s">
        <v>364</v>
      </c>
      <c r="D115" s="291" t="s">
        <v>1569</v>
      </c>
      <c r="E115" s="291" t="s">
        <v>1570</v>
      </c>
      <c r="F115" s="291" t="s">
        <v>1579</v>
      </c>
      <c r="J115"/>
      <c r="K115"/>
    </row>
    <row r="116" spans="1:11" ht="15.75">
      <c r="A116" s="295">
        <v>36776</v>
      </c>
      <c r="B116" s="296">
        <v>344</v>
      </c>
      <c r="C116" s="291" t="s">
        <v>1568</v>
      </c>
      <c r="D116" s="291" t="s">
        <v>1569</v>
      </c>
      <c r="E116" s="291" t="s">
        <v>1574</v>
      </c>
      <c r="F116" s="291" t="s">
        <v>1571</v>
      </c>
      <c r="J116"/>
      <c r="K116"/>
    </row>
    <row r="117" spans="1:11" ht="15.75">
      <c r="A117" s="295">
        <v>36777</v>
      </c>
      <c r="B117" s="296">
        <v>100</v>
      </c>
      <c r="C117" s="291" t="s">
        <v>1568</v>
      </c>
      <c r="D117" s="291" t="s">
        <v>1569</v>
      </c>
      <c r="E117" s="291" t="s">
        <v>1570</v>
      </c>
      <c r="F117" s="291" t="s">
        <v>1571</v>
      </c>
      <c r="J117"/>
      <c r="K117"/>
    </row>
    <row r="118" spans="1:11" ht="15.75">
      <c r="A118" s="295">
        <v>36777</v>
      </c>
      <c r="B118" s="296">
        <v>1000</v>
      </c>
      <c r="C118" s="291" t="s">
        <v>1568</v>
      </c>
      <c r="D118" s="291" t="s">
        <v>1569</v>
      </c>
      <c r="E118" s="291" t="s">
        <v>1570</v>
      </c>
      <c r="F118" s="291" t="s">
        <v>1579</v>
      </c>
      <c r="J118"/>
      <c r="K118"/>
    </row>
    <row r="119" spans="1:11" ht="15.75">
      <c r="A119" s="295">
        <v>36777</v>
      </c>
      <c r="B119" s="296">
        <v>6000</v>
      </c>
      <c r="C119" s="291" t="s">
        <v>1568</v>
      </c>
      <c r="D119" s="291" t="s">
        <v>1573</v>
      </c>
      <c r="E119" s="291" t="s">
        <v>1574</v>
      </c>
      <c r="F119" s="291" t="s">
        <v>1571</v>
      </c>
      <c r="J119"/>
      <c r="K119"/>
    </row>
    <row r="120" spans="1:11" ht="15.75">
      <c r="A120" s="295">
        <v>36777</v>
      </c>
      <c r="B120" s="296">
        <v>12505</v>
      </c>
      <c r="C120" s="291" t="s">
        <v>1572</v>
      </c>
      <c r="D120" s="291" t="s">
        <v>1569</v>
      </c>
      <c r="E120" s="291" t="s">
        <v>1574</v>
      </c>
      <c r="F120" s="291" t="s">
        <v>1579</v>
      </c>
      <c r="J120"/>
      <c r="K120"/>
    </row>
    <row r="121" spans="1:11" ht="15.75">
      <c r="A121" s="295">
        <v>36777</v>
      </c>
      <c r="B121" s="296">
        <v>3434</v>
      </c>
      <c r="C121" s="291" t="s">
        <v>1568</v>
      </c>
      <c r="D121" s="291" t="s">
        <v>1569</v>
      </c>
      <c r="E121" s="291" t="s">
        <v>1570</v>
      </c>
      <c r="F121" s="291" t="s">
        <v>1571</v>
      </c>
      <c r="J121"/>
      <c r="K121"/>
    </row>
    <row r="122" spans="1:11" ht="15.75">
      <c r="A122" s="295">
        <v>36777</v>
      </c>
      <c r="B122" s="296">
        <v>4000</v>
      </c>
      <c r="C122" s="291" t="s">
        <v>1568</v>
      </c>
      <c r="D122" s="291" t="s">
        <v>1569</v>
      </c>
      <c r="E122" s="291" t="s">
        <v>1576</v>
      </c>
      <c r="F122" s="291" t="s">
        <v>1571</v>
      </c>
      <c r="J122"/>
      <c r="K122"/>
    </row>
    <row r="123" spans="1:11" ht="15.75">
      <c r="A123" s="295">
        <v>36777</v>
      </c>
      <c r="B123" s="296">
        <v>6000</v>
      </c>
      <c r="C123" s="291" t="s">
        <v>364</v>
      </c>
      <c r="D123" s="291" t="s">
        <v>1569</v>
      </c>
      <c r="E123" s="291" t="s">
        <v>1570</v>
      </c>
      <c r="F123" s="291" t="s">
        <v>1579</v>
      </c>
      <c r="J123"/>
      <c r="K123"/>
    </row>
    <row r="124" spans="1:11" ht="15.75">
      <c r="A124" s="295">
        <v>36777</v>
      </c>
      <c r="B124" s="296">
        <v>500</v>
      </c>
      <c r="C124" s="291" t="s">
        <v>364</v>
      </c>
      <c r="D124" s="291" t="s">
        <v>1569</v>
      </c>
      <c r="E124" s="291" t="s">
        <v>1574</v>
      </c>
      <c r="F124" s="291" t="s">
        <v>1571</v>
      </c>
      <c r="J124"/>
      <c r="K124"/>
    </row>
    <row r="125" spans="1:11" ht="15.75">
      <c r="A125" s="295">
        <v>36777</v>
      </c>
      <c r="B125" s="296">
        <v>4635</v>
      </c>
      <c r="C125" s="291" t="s">
        <v>1568</v>
      </c>
      <c r="D125" s="291" t="s">
        <v>1569</v>
      </c>
      <c r="E125" s="291" t="s">
        <v>1570</v>
      </c>
      <c r="F125" s="291" t="s">
        <v>1571</v>
      </c>
    </row>
    <row r="126" spans="1:11" ht="15.75">
      <c r="A126" s="295">
        <v>36777</v>
      </c>
      <c r="B126" s="296">
        <v>9000</v>
      </c>
      <c r="C126" s="291" t="s">
        <v>1584</v>
      </c>
      <c r="D126" s="291" t="s">
        <v>1569</v>
      </c>
      <c r="E126" s="291" t="s">
        <v>1570</v>
      </c>
      <c r="F126" s="291" t="s">
        <v>1571</v>
      </c>
    </row>
    <row r="127" spans="1:11" ht="15.75">
      <c r="A127" s="295">
        <v>36777</v>
      </c>
      <c r="B127" s="296">
        <v>4000</v>
      </c>
      <c r="C127" s="291" t="s">
        <v>1568</v>
      </c>
      <c r="D127" s="291" t="s">
        <v>1569</v>
      </c>
      <c r="E127" s="291" t="s">
        <v>1570</v>
      </c>
      <c r="F127" s="291" t="s">
        <v>1571</v>
      </c>
    </row>
    <row r="128" spans="1:11" ht="15.75">
      <c r="A128" s="295">
        <v>36777</v>
      </c>
      <c r="B128" s="296">
        <v>4000</v>
      </c>
      <c r="C128" s="291" t="s">
        <v>364</v>
      </c>
      <c r="D128" s="291" t="s">
        <v>1569</v>
      </c>
      <c r="E128" s="291" t="s">
        <v>1576</v>
      </c>
      <c r="F128" s="291" t="s">
        <v>1571</v>
      </c>
    </row>
    <row r="129" spans="1:6" ht="15.75">
      <c r="A129" s="295">
        <v>36780</v>
      </c>
      <c r="B129" s="296">
        <v>13000</v>
      </c>
      <c r="C129" s="291" t="s">
        <v>1572</v>
      </c>
      <c r="D129" s="291" t="s">
        <v>1569</v>
      </c>
      <c r="E129" s="291" t="s">
        <v>1570</v>
      </c>
      <c r="F129" s="291" t="s">
        <v>1571</v>
      </c>
    </row>
    <row r="130" spans="1:6" ht="15.75">
      <c r="A130" s="295">
        <v>36780</v>
      </c>
      <c r="B130" s="296">
        <v>3000</v>
      </c>
      <c r="C130" s="291" t="s">
        <v>1568</v>
      </c>
      <c r="D130" s="291" t="s">
        <v>1569</v>
      </c>
      <c r="E130" s="291" t="s">
        <v>1570</v>
      </c>
      <c r="F130" s="291" t="s">
        <v>1571</v>
      </c>
    </row>
    <row r="131" spans="1:6" ht="15.75">
      <c r="A131" s="295">
        <v>36780</v>
      </c>
      <c r="B131" s="296">
        <v>2878</v>
      </c>
      <c r="C131" s="291" t="s">
        <v>364</v>
      </c>
      <c r="D131" s="291" t="s">
        <v>1569</v>
      </c>
      <c r="E131" s="291" t="s">
        <v>1576</v>
      </c>
      <c r="F131" s="291" t="s">
        <v>1571</v>
      </c>
    </row>
    <row r="132" spans="1:6" ht="15.75">
      <c r="A132" s="295">
        <v>36780</v>
      </c>
      <c r="B132" s="296">
        <v>13519</v>
      </c>
      <c r="C132" s="291" t="s">
        <v>1572</v>
      </c>
      <c r="D132" s="291" t="s">
        <v>1569</v>
      </c>
      <c r="E132" s="291" t="s">
        <v>1570</v>
      </c>
      <c r="F132" s="291" t="s">
        <v>1579</v>
      </c>
    </row>
    <row r="133" spans="1:6" ht="15.75">
      <c r="A133" s="295">
        <v>36780</v>
      </c>
      <c r="B133" s="296">
        <v>4000</v>
      </c>
      <c r="C133" s="291" t="s">
        <v>1568</v>
      </c>
      <c r="D133" s="291" t="s">
        <v>1569</v>
      </c>
      <c r="E133" s="291" t="s">
        <v>1570</v>
      </c>
      <c r="F133" s="291" t="s">
        <v>1571</v>
      </c>
    </row>
    <row r="134" spans="1:6" ht="15.75">
      <c r="A134" s="295">
        <v>36780</v>
      </c>
      <c r="B134" s="296">
        <v>3075</v>
      </c>
      <c r="C134" s="291" t="s">
        <v>1568</v>
      </c>
      <c r="D134" s="291" t="s">
        <v>1569</v>
      </c>
      <c r="E134" s="291" t="s">
        <v>1574</v>
      </c>
      <c r="F134" s="291" t="s">
        <v>1571</v>
      </c>
    </row>
    <row r="135" spans="1:6" ht="15.75">
      <c r="A135" s="295">
        <v>36780</v>
      </c>
      <c r="B135" s="296">
        <v>4000</v>
      </c>
      <c r="C135" s="291" t="s">
        <v>1568</v>
      </c>
      <c r="D135" s="291" t="s">
        <v>1569</v>
      </c>
      <c r="E135" s="291" t="s">
        <v>1576</v>
      </c>
      <c r="F135" s="291" t="s">
        <v>1571</v>
      </c>
    </row>
    <row r="136" spans="1:6" ht="15.75">
      <c r="A136" s="295">
        <v>36780</v>
      </c>
      <c r="B136" s="296">
        <v>6000</v>
      </c>
      <c r="C136" s="291" t="s">
        <v>364</v>
      </c>
      <c r="D136" s="291" t="s">
        <v>1569</v>
      </c>
      <c r="E136" s="291" t="s">
        <v>1570</v>
      </c>
      <c r="F136" s="291" t="s">
        <v>1571</v>
      </c>
    </row>
    <row r="137" spans="1:6" ht="15.75">
      <c r="A137" s="295">
        <v>36780</v>
      </c>
      <c r="B137" s="296">
        <v>65000</v>
      </c>
      <c r="C137" s="291" t="s">
        <v>364</v>
      </c>
      <c r="D137" s="291" t="s">
        <v>1569</v>
      </c>
      <c r="E137" s="291" t="s">
        <v>1574</v>
      </c>
      <c r="F137" s="291" t="s">
        <v>1571</v>
      </c>
    </row>
    <row r="138" spans="1:6" ht="15.75">
      <c r="A138" s="295">
        <v>36780</v>
      </c>
      <c r="B138" s="296">
        <v>240</v>
      </c>
      <c r="C138" s="291" t="s">
        <v>1568</v>
      </c>
      <c r="D138" s="291" t="s">
        <v>1569</v>
      </c>
      <c r="E138" s="291" t="s">
        <v>1570</v>
      </c>
      <c r="F138" s="291" t="s">
        <v>1571</v>
      </c>
    </row>
    <row r="139" spans="1:6" ht="15.75">
      <c r="A139" s="295">
        <v>36780</v>
      </c>
      <c r="B139" s="296">
        <v>9095</v>
      </c>
      <c r="C139" s="291" t="s">
        <v>1584</v>
      </c>
      <c r="D139" s="291" t="s">
        <v>1573</v>
      </c>
      <c r="E139" s="291" t="s">
        <v>1570</v>
      </c>
      <c r="F139" s="291" t="s">
        <v>1571</v>
      </c>
    </row>
    <row r="140" spans="1:6" ht="15.75">
      <c r="A140" s="295">
        <v>36781</v>
      </c>
      <c r="B140" s="296">
        <v>3000</v>
      </c>
      <c r="C140" s="291" t="s">
        <v>1568</v>
      </c>
      <c r="D140" s="291" t="s">
        <v>1569</v>
      </c>
      <c r="E140" s="291" t="s">
        <v>1570</v>
      </c>
      <c r="F140" s="291" t="s">
        <v>1571</v>
      </c>
    </row>
    <row r="141" spans="1:6" ht="15.75">
      <c r="A141" s="295">
        <v>36781</v>
      </c>
      <c r="B141" s="296">
        <v>2000</v>
      </c>
      <c r="C141" s="291" t="s">
        <v>1572</v>
      </c>
      <c r="D141" s="291" t="s">
        <v>1569</v>
      </c>
      <c r="E141" s="291" t="s">
        <v>1576</v>
      </c>
      <c r="F141" s="291" t="s">
        <v>1579</v>
      </c>
    </row>
    <row r="142" spans="1:6" ht="15.75">
      <c r="A142" s="295">
        <v>36781</v>
      </c>
      <c r="B142" s="296">
        <v>16000</v>
      </c>
      <c r="C142" s="291" t="s">
        <v>1572</v>
      </c>
      <c r="D142" s="291" t="s">
        <v>1569</v>
      </c>
      <c r="E142" s="291" t="s">
        <v>1576</v>
      </c>
      <c r="F142" s="291" t="s">
        <v>1571</v>
      </c>
    </row>
    <row r="143" spans="1:6" ht="15.75">
      <c r="A143" s="295">
        <v>36781</v>
      </c>
      <c r="B143" s="296">
        <v>7000</v>
      </c>
      <c r="C143" s="291" t="s">
        <v>364</v>
      </c>
      <c r="D143" s="291" t="s">
        <v>1573</v>
      </c>
      <c r="E143" s="291" t="s">
        <v>1576</v>
      </c>
      <c r="F143" s="291" t="s">
        <v>1571</v>
      </c>
    </row>
    <row r="144" spans="1:6" ht="15.75">
      <c r="A144" s="295">
        <v>36781</v>
      </c>
      <c r="B144" s="296">
        <v>5000</v>
      </c>
      <c r="C144" s="291" t="s">
        <v>1572</v>
      </c>
      <c r="D144" s="291" t="s">
        <v>1569</v>
      </c>
      <c r="E144" s="291" t="s">
        <v>1570</v>
      </c>
      <c r="F144" s="291" t="s">
        <v>1571</v>
      </c>
    </row>
    <row r="145" spans="1:6" ht="15.75">
      <c r="A145" s="295">
        <v>36781</v>
      </c>
      <c r="B145" s="296">
        <v>124</v>
      </c>
      <c r="C145" s="291" t="s">
        <v>1568</v>
      </c>
      <c r="D145" s="291" t="s">
        <v>1573</v>
      </c>
      <c r="E145" s="291" t="s">
        <v>1570</v>
      </c>
      <c r="F145" s="291" t="s">
        <v>1571</v>
      </c>
    </row>
    <row r="146" spans="1:6" ht="15.75">
      <c r="A146" s="295">
        <v>36781</v>
      </c>
      <c r="B146" s="296">
        <v>400</v>
      </c>
      <c r="C146" s="291" t="s">
        <v>1568</v>
      </c>
      <c r="D146" s="291" t="s">
        <v>1573</v>
      </c>
      <c r="E146" s="291" t="s">
        <v>1570</v>
      </c>
      <c r="F146" s="291" t="s">
        <v>1571</v>
      </c>
    </row>
    <row r="147" spans="1:6" ht="15.75">
      <c r="A147" s="295">
        <v>36781</v>
      </c>
      <c r="B147" s="296">
        <v>100</v>
      </c>
      <c r="C147" s="291" t="s">
        <v>1568</v>
      </c>
      <c r="D147" s="291" t="s">
        <v>1569</v>
      </c>
      <c r="E147" s="291" t="s">
        <v>1570</v>
      </c>
      <c r="F147" s="291" t="s">
        <v>1579</v>
      </c>
    </row>
    <row r="148" spans="1:6" ht="15.75">
      <c r="A148" s="295">
        <v>36781</v>
      </c>
      <c r="B148" s="296">
        <v>14644</v>
      </c>
      <c r="C148" s="291" t="s">
        <v>1572</v>
      </c>
      <c r="D148" s="291" t="s">
        <v>1569</v>
      </c>
      <c r="E148" s="291" t="s">
        <v>1574</v>
      </c>
      <c r="F148" s="291" t="s">
        <v>1579</v>
      </c>
    </row>
    <row r="149" spans="1:6" ht="15.75">
      <c r="A149" s="295">
        <v>36781</v>
      </c>
      <c r="B149" s="296">
        <v>17000</v>
      </c>
      <c r="C149" s="291" t="s">
        <v>1572</v>
      </c>
      <c r="D149" s="291" t="s">
        <v>1573</v>
      </c>
      <c r="E149" s="291" t="s">
        <v>1570</v>
      </c>
      <c r="F149" s="291" t="s">
        <v>1571</v>
      </c>
    </row>
    <row r="150" spans="1:6" ht="15.75">
      <c r="A150" s="295">
        <v>36781</v>
      </c>
      <c r="B150" s="296">
        <v>400</v>
      </c>
      <c r="C150" s="291" t="s">
        <v>1568</v>
      </c>
      <c r="D150" s="291" t="s">
        <v>1569</v>
      </c>
      <c r="E150" s="291" t="s">
        <v>1570</v>
      </c>
      <c r="F150" s="291" t="s">
        <v>1579</v>
      </c>
    </row>
    <row r="151" spans="1:6" ht="15.75">
      <c r="A151" s="295">
        <v>36781</v>
      </c>
      <c r="B151" s="296">
        <v>1325</v>
      </c>
      <c r="C151" s="291" t="s">
        <v>1568</v>
      </c>
      <c r="D151" s="291" t="s">
        <v>1569</v>
      </c>
      <c r="E151" s="291" t="s">
        <v>1570</v>
      </c>
      <c r="F151" s="291" t="s">
        <v>1579</v>
      </c>
    </row>
    <row r="152" spans="1:6" ht="15.75">
      <c r="A152" s="295">
        <v>36781</v>
      </c>
      <c r="B152" s="296">
        <v>100</v>
      </c>
      <c r="C152" s="291" t="s">
        <v>1568</v>
      </c>
      <c r="D152" s="291" t="s">
        <v>1569</v>
      </c>
      <c r="E152" s="291" t="s">
        <v>1570</v>
      </c>
      <c r="F152" s="291" t="s">
        <v>1571</v>
      </c>
    </row>
    <row r="153" spans="1:6" ht="15.75">
      <c r="A153" s="295">
        <v>36781</v>
      </c>
      <c r="B153" s="296">
        <v>250</v>
      </c>
      <c r="C153" s="291" t="s">
        <v>364</v>
      </c>
      <c r="D153" s="291" t="s">
        <v>1573</v>
      </c>
      <c r="E153" s="291" t="s">
        <v>1576</v>
      </c>
      <c r="F153" s="291" t="s">
        <v>1571</v>
      </c>
    </row>
    <row r="154" spans="1:6" ht="15.75">
      <c r="A154" s="295">
        <v>36782</v>
      </c>
      <c r="B154" s="296">
        <v>4000</v>
      </c>
      <c r="C154" s="291" t="s">
        <v>1568</v>
      </c>
      <c r="D154" s="291" t="s">
        <v>1569</v>
      </c>
      <c r="E154" s="291" t="s">
        <v>1570</v>
      </c>
      <c r="F154" s="291" t="s">
        <v>1571</v>
      </c>
    </row>
    <row r="155" spans="1:6" ht="15.75">
      <c r="A155" s="295">
        <v>36782</v>
      </c>
      <c r="B155" s="296">
        <v>3075</v>
      </c>
      <c r="C155" s="291" t="s">
        <v>1568</v>
      </c>
      <c r="D155" s="291" t="s">
        <v>1569</v>
      </c>
      <c r="E155" s="291" t="s">
        <v>1574</v>
      </c>
      <c r="F155" s="291" t="s">
        <v>1571</v>
      </c>
    </row>
    <row r="156" spans="1:6" ht="15.75">
      <c r="A156" s="295">
        <v>36782</v>
      </c>
      <c r="B156" s="296">
        <v>4000</v>
      </c>
      <c r="C156" s="291" t="s">
        <v>1568</v>
      </c>
      <c r="D156" s="291" t="s">
        <v>1569</v>
      </c>
      <c r="E156" s="291" t="s">
        <v>1576</v>
      </c>
      <c r="F156" s="291" t="s">
        <v>1579</v>
      </c>
    </row>
    <row r="157" spans="1:6" ht="15.75">
      <c r="A157" s="295">
        <v>36782</v>
      </c>
      <c r="B157" s="296">
        <v>6000</v>
      </c>
      <c r="C157" s="291" t="s">
        <v>364</v>
      </c>
      <c r="D157" s="291" t="s">
        <v>1569</v>
      </c>
      <c r="E157" s="291" t="s">
        <v>1570</v>
      </c>
      <c r="F157" s="291" t="s">
        <v>1571</v>
      </c>
    </row>
    <row r="158" spans="1:6" ht="15.75">
      <c r="A158" s="295">
        <v>36782</v>
      </c>
      <c r="B158" s="296">
        <v>500</v>
      </c>
      <c r="C158" s="291" t="s">
        <v>364</v>
      </c>
      <c r="D158" s="291" t="s">
        <v>1569</v>
      </c>
      <c r="E158" s="291" t="s">
        <v>1574</v>
      </c>
      <c r="F158" s="291" t="s">
        <v>1571</v>
      </c>
    </row>
    <row r="159" spans="1:6" ht="15.75">
      <c r="A159" s="295">
        <v>36782</v>
      </c>
      <c r="B159" s="296">
        <v>240</v>
      </c>
      <c r="C159" s="291" t="s">
        <v>1568</v>
      </c>
      <c r="D159" s="291" t="s">
        <v>1569</v>
      </c>
      <c r="E159" s="291" t="s">
        <v>1570</v>
      </c>
      <c r="F159" s="291" t="s">
        <v>1571</v>
      </c>
    </row>
    <row r="160" spans="1:6" ht="15.75">
      <c r="A160" s="295">
        <v>36782</v>
      </c>
      <c r="B160" s="296">
        <v>9095</v>
      </c>
      <c r="C160" s="291" t="s">
        <v>1584</v>
      </c>
      <c r="D160" s="291" t="s">
        <v>1573</v>
      </c>
      <c r="E160" s="291" t="s">
        <v>1570</v>
      </c>
      <c r="F160" s="291" t="s">
        <v>1571</v>
      </c>
    </row>
    <row r="161" spans="1:6" ht="15.75">
      <c r="A161" s="295">
        <v>36782</v>
      </c>
      <c r="B161" s="296">
        <v>12000</v>
      </c>
      <c r="C161" s="291" t="s">
        <v>1572</v>
      </c>
      <c r="D161" s="291" t="s">
        <v>1569</v>
      </c>
      <c r="E161" s="291" t="s">
        <v>1574</v>
      </c>
      <c r="F161" s="291" t="s">
        <v>1571</v>
      </c>
    </row>
    <row r="162" spans="1:6" ht="15.75">
      <c r="A162" s="295">
        <v>36782</v>
      </c>
      <c r="B162" s="296">
        <v>8000</v>
      </c>
      <c r="C162" s="291" t="s">
        <v>364</v>
      </c>
      <c r="D162" s="291" t="s">
        <v>1569</v>
      </c>
      <c r="E162" s="291" t="s">
        <v>1570</v>
      </c>
      <c r="F162" s="291" t="s">
        <v>1571</v>
      </c>
    </row>
    <row r="163" spans="1:6" ht="15.75">
      <c r="A163" s="295">
        <v>36782</v>
      </c>
      <c r="B163" s="296">
        <v>12000</v>
      </c>
      <c r="C163" s="291" t="s">
        <v>1572</v>
      </c>
      <c r="D163" s="291" t="s">
        <v>1569</v>
      </c>
      <c r="E163" s="291" t="s">
        <v>1576</v>
      </c>
      <c r="F163" s="291" t="s">
        <v>1571</v>
      </c>
    </row>
    <row r="164" spans="1:6" ht="15.75">
      <c r="A164" s="295">
        <v>36782</v>
      </c>
      <c r="B164" s="296">
        <v>6000</v>
      </c>
      <c r="C164" s="291" t="s">
        <v>364</v>
      </c>
      <c r="D164" s="291" t="s">
        <v>1569</v>
      </c>
      <c r="E164" s="291" t="s">
        <v>1570</v>
      </c>
      <c r="F164" s="291" t="s">
        <v>1571</v>
      </c>
    </row>
    <row r="165" spans="1:6" ht="15.75">
      <c r="A165" s="295">
        <v>36782</v>
      </c>
      <c r="B165" s="296">
        <v>500</v>
      </c>
      <c r="C165" s="291" t="s">
        <v>364</v>
      </c>
      <c r="D165" s="291" t="s">
        <v>1569</v>
      </c>
      <c r="E165" s="291" t="s">
        <v>1574</v>
      </c>
      <c r="F165" s="291" t="s">
        <v>1571</v>
      </c>
    </row>
    <row r="166" spans="1:6" ht="15.75">
      <c r="A166" s="295">
        <v>36782</v>
      </c>
      <c r="B166" s="296">
        <v>240</v>
      </c>
      <c r="C166" s="291" t="s">
        <v>1568</v>
      </c>
      <c r="D166" s="291" t="s">
        <v>1569</v>
      </c>
      <c r="E166" s="291" t="s">
        <v>1570</v>
      </c>
      <c r="F166" s="291" t="s">
        <v>1571</v>
      </c>
    </row>
    <row r="167" spans="1:6" ht="15.75">
      <c r="A167" s="295">
        <v>36782</v>
      </c>
      <c r="B167" s="296">
        <v>9095</v>
      </c>
      <c r="C167" s="291" t="s">
        <v>1584</v>
      </c>
      <c r="D167" s="291" t="s">
        <v>1573</v>
      </c>
      <c r="E167" s="291" t="s">
        <v>1570</v>
      </c>
      <c r="F167" s="291" t="s">
        <v>1571</v>
      </c>
    </row>
    <row r="168" spans="1:6" ht="15.75">
      <c r="A168" s="295">
        <v>36782</v>
      </c>
      <c r="B168" s="296">
        <v>12000</v>
      </c>
      <c r="C168" s="291" t="s">
        <v>1572</v>
      </c>
      <c r="D168" s="291" t="s">
        <v>1569</v>
      </c>
      <c r="E168" s="291" t="s">
        <v>1574</v>
      </c>
      <c r="F168" s="291" t="s">
        <v>1571</v>
      </c>
    </row>
    <row r="169" spans="1:6" ht="15.75">
      <c r="A169" s="295">
        <v>36782</v>
      </c>
      <c r="B169" s="296">
        <v>8000</v>
      </c>
      <c r="C169" s="291" t="s">
        <v>364</v>
      </c>
      <c r="D169" s="291" t="s">
        <v>1569</v>
      </c>
      <c r="E169" s="291" t="s">
        <v>1570</v>
      </c>
      <c r="F169" s="291" t="s">
        <v>1571</v>
      </c>
    </row>
    <row r="170" spans="1:6" ht="15.75">
      <c r="A170" s="295">
        <v>36782</v>
      </c>
      <c r="B170" s="296">
        <v>12000</v>
      </c>
      <c r="C170" s="291" t="s">
        <v>1572</v>
      </c>
      <c r="D170" s="291" t="s">
        <v>1569</v>
      </c>
      <c r="E170" s="291" t="s">
        <v>1576</v>
      </c>
      <c r="F170" s="291" t="s">
        <v>1571</v>
      </c>
    </row>
    <row r="171" spans="1:6" ht="15.75">
      <c r="A171" s="295">
        <v>36782</v>
      </c>
      <c r="B171" s="296">
        <v>500</v>
      </c>
      <c r="C171" s="291" t="s">
        <v>1568</v>
      </c>
      <c r="D171" s="291" t="s">
        <v>1569</v>
      </c>
      <c r="E171" s="291" t="s">
        <v>1574</v>
      </c>
      <c r="F171" s="291" t="s">
        <v>1571</v>
      </c>
    </row>
    <row r="172" spans="1:6" ht="15.75">
      <c r="A172" s="295">
        <v>36782</v>
      </c>
      <c r="B172" s="296">
        <v>19000</v>
      </c>
      <c r="C172" s="291" t="s">
        <v>364</v>
      </c>
      <c r="D172" s="291" t="s">
        <v>1569</v>
      </c>
      <c r="E172" s="291" t="s">
        <v>1570</v>
      </c>
      <c r="F172" s="291" t="s">
        <v>1579</v>
      </c>
    </row>
    <row r="173" spans="1:6" ht="15.75">
      <c r="A173" s="295">
        <v>36782</v>
      </c>
      <c r="B173" s="296">
        <v>16000</v>
      </c>
      <c r="C173" s="291" t="s">
        <v>1572</v>
      </c>
      <c r="D173" s="291" t="s">
        <v>1569</v>
      </c>
      <c r="E173" s="291" t="s">
        <v>1570</v>
      </c>
      <c r="F173" s="291" t="s">
        <v>1571</v>
      </c>
    </row>
    <row r="174" spans="1:6" ht="15.75">
      <c r="A174" s="295">
        <v>36782</v>
      </c>
      <c r="B174" s="296">
        <v>6000</v>
      </c>
      <c r="C174" s="291" t="s">
        <v>364</v>
      </c>
      <c r="D174" s="291" t="s">
        <v>1569</v>
      </c>
      <c r="E174" s="291" t="s">
        <v>1570</v>
      </c>
      <c r="F174" s="291" t="s">
        <v>1571</v>
      </c>
    </row>
    <row r="175" spans="1:6" ht="15.75">
      <c r="A175" s="295">
        <v>36782</v>
      </c>
      <c r="B175" s="296">
        <v>13636</v>
      </c>
      <c r="C175" s="291" t="s">
        <v>1572</v>
      </c>
      <c r="D175" s="291" t="s">
        <v>1569</v>
      </c>
      <c r="E175" s="291" t="s">
        <v>1576</v>
      </c>
      <c r="F175" s="291" t="s">
        <v>1571</v>
      </c>
    </row>
    <row r="176" spans="1:6" ht="15.75">
      <c r="A176" s="295">
        <v>36782</v>
      </c>
      <c r="B176" s="296">
        <v>5000</v>
      </c>
      <c r="C176" s="291" t="s">
        <v>1568</v>
      </c>
      <c r="D176" s="291" t="s">
        <v>1569</v>
      </c>
      <c r="E176" s="291" t="s">
        <v>1576</v>
      </c>
      <c r="F176" s="291" t="s">
        <v>1571</v>
      </c>
    </row>
    <row r="177" spans="1:6" ht="15.75">
      <c r="A177" s="295">
        <v>36782</v>
      </c>
      <c r="B177" s="296">
        <v>7000</v>
      </c>
      <c r="C177" s="291" t="s">
        <v>1584</v>
      </c>
      <c r="D177" s="291" t="s">
        <v>1569</v>
      </c>
      <c r="E177" s="291" t="s">
        <v>1576</v>
      </c>
      <c r="F177" s="291" t="s">
        <v>1571</v>
      </c>
    </row>
    <row r="178" spans="1:6" ht="15.75">
      <c r="A178" s="295">
        <v>36782</v>
      </c>
      <c r="B178" s="296">
        <v>12000</v>
      </c>
      <c r="C178" s="291" t="s">
        <v>1568</v>
      </c>
      <c r="D178" s="291" t="s">
        <v>1569</v>
      </c>
      <c r="E178" s="291" t="s">
        <v>1570</v>
      </c>
      <c r="F178" s="291" t="s">
        <v>1571</v>
      </c>
    </row>
    <row r="179" spans="1:6" ht="15.75">
      <c r="A179" s="295">
        <v>36782</v>
      </c>
      <c r="B179" s="296">
        <v>13500</v>
      </c>
      <c r="C179" s="291" t="s">
        <v>1572</v>
      </c>
      <c r="D179" s="291" t="s">
        <v>1569</v>
      </c>
      <c r="E179" s="291" t="s">
        <v>1576</v>
      </c>
      <c r="F179" s="291" t="s">
        <v>1571</v>
      </c>
    </row>
    <row r="180" spans="1:6" ht="15.75">
      <c r="A180" s="295">
        <v>36782</v>
      </c>
      <c r="B180" s="296">
        <v>500</v>
      </c>
      <c r="C180" s="291" t="s">
        <v>364</v>
      </c>
      <c r="D180" s="291" t="s">
        <v>1569</v>
      </c>
      <c r="E180" s="291" t="s">
        <v>1574</v>
      </c>
      <c r="F180" s="291" t="s">
        <v>1571</v>
      </c>
    </row>
    <row r="181" spans="1:6" ht="15.75">
      <c r="A181" s="295">
        <v>36782</v>
      </c>
      <c r="B181" s="296">
        <v>5000</v>
      </c>
      <c r="C181" s="291" t="s">
        <v>364</v>
      </c>
      <c r="D181" s="291" t="s">
        <v>1573</v>
      </c>
      <c r="E181" s="291" t="s">
        <v>1576</v>
      </c>
      <c r="F181" s="291" t="s">
        <v>1571</v>
      </c>
    </row>
    <row r="182" spans="1:6" ht="15.75">
      <c r="A182" s="295">
        <v>36782</v>
      </c>
      <c r="B182" s="296">
        <v>2749</v>
      </c>
      <c r="C182" s="291" t="s">
        <v>1568</v>
      </c>
      <c r="D182" s="291" t="s">
        <v>1569</v>
      </c>
      <c r="E182" s="291" t="s">
        <v>1570</v>
      </c>
      <c r="F182" s="291" t="s">
        <v>1571</v>
      </c>
    </row>
    <row r="183" spans="1:6" ht="15.75">
      <c r="A183" s="295">
        <v>36782</v>
      </c>
      <c r="B183" s="296">
        <v>75000</v>
      </c>
      <c r="C183" s="291" t="s">
        <v>1572</v>
      </c>
      <c r="D183" s="291" t="s">
        <v>1569</v>
      </c>
      <c r="E183" s="291" t="s">
        <v>1576</v>
      </c>
      <c r="F183" s="291" t="s">
        <v>1571</v>
      </c>
    </row>
    <row r="184" spans="1:6" ht="15.75">
      <c r="A184" s="295">
        <v>36783</v>
      </c>
      <c r="B184" s="296">
        <v>13000</v>
      </c>
      <c r="C184" s="291" t="s">
        <v>1572</v>
      </c>
      <c r="D184" s="291" t="s">
        <v>1573</v>
      </c>
      <c r="E184" s="291" t="s">
        <v>1574</v>
      </c>
      <c r="F184" s="291" t="s">
        <v>1571</v>
      </c>
    </row>
    <row r="185" spans="1:6" ht="15.75">
      <c r="A185" s="295">
        <v>36783</v>
      </c>
      <c r="B185" s="296">
        <v>3807</v>
      </c>
      <c r="C185" s="291" t="s">
        <v>1568</v>
      </c>
      <c r="D185" s="291" t="s">
        <v>1569</v>
      </c>
      <c r="E185" s="291" t="s">
        <v>1574</v>
      </c>
      <c r="F185" s="291" t="s">
        <v>1571</v>
      </c>
    </row>
    <row r="186" spans="1:6" ht="15.75">
      <c r="A186" s="295">
        <v>36783</v>
      </c>
      <c r="B186" s="296">
        <v>7342</v>
      </c>
      <c r="C186" s="291" t="s">
        <v>1568</v>
      </c>
      <c r="D186" s="291" t="s">
        <v>1569</v>
      </c>
      <c r="E186" s="291" t="s">
        <v>1570</v>
      </c>
      <c r="F186" s="291" t="s">
        <v>1571</v>
      </c>
    </row>
    <row r="187" spans="1:6" ht="15.75">
      <c r="A187" s="295">
        <v>36783</v>
      </c>
      <c r="B187" s="296">
        <v>133</v>
      </c>
      <c r="C187" s="291" t="s">
        <v>1568</v>
      </c>
      <c r="D187" s="291" t="s">
        <v>1569</v>
      </c>
      <c r="E187" s="291" t="s">
        <v>1574</v>
      </c>
      <c r="F187" s="291" t="s">
        <v>1571</v>
      </c>
    </row>
    <row r="188" spans="1:6" ht="15.75">
      <c r="A188" s="295">
        <v>36783</v>
      </c>
      <c r="B188" s="296">
        <v>15208</v>
      </c>
      <c r="C188" s="291" t="s">
        <v>1572</v>
      </c>
      <c r="D188" s="291" t="s">
        <v>1569</v>
      </c>
      <c r="E188" s="291" t="s">
        <v>1570</v>
      </c>
      <c r="F188" s="291" t="s">
        <v>1579</v>
      </c>
    </row>
    <row r="189" spans="1:6" ht="15.75">
      <c r="A189" s="295">
        <v>36783</v>
      </c>
      <c r="B189" s="296">
        <v>12455</v>
      </c>
      <c r="C189" s="291" t="s">
        <v>1584</v>
      </c>
      <c r="D189" s="291" t="s">
        <v>1573</v>
      </c>
      <c r="E189" s="291" t="s">
        <v>1576</v>
      </c>
      <c r="F189" s="291" t="s">
        <v>1571</v>
      </c>
    </row>
    <row r="190" spans="1:6" ht="15.75">
      <c r="A190" s="295">
        <v>36783</v>
      </c>
      <c r="B190" s="296">
        <v>200</v>
      </c>
      <c r="C190" s="291" t="s">
        <v>364</v>
      </c>
      <c r="D190" s="291" t="s">
        <v>1569</v>
      </c>
      <c r="E190" s="291" t="s">
        <v>1570</v>
      </c>
      <c r="F190" s="291" t="s">
        <v>1571</v>
      </c>
    </row>
    <row r="191" spans="1:6" ht="15.75">
      <c r="A191" s="295">
        <v>36783</v>
      </c>
      <c r="B191" s="296">
        <v>6762</v>
      </c>
      <c r="C191" s="291" t="s">
        <v>364</v>
      </c>
      <c r="D191" s="291" t="s">
        <v>1569</v>
      </c>
      <c r="E191" s="291" t="s">
        <v>1570</v>
      </c>
      <c r="F191" s="291" t="s">
        <v>1571</v>
      </c>
    </row>
    <row r="192" spans="1:6" ht="15.75">
      <c r="A192" s="295">
        <v>36783</v>
      </c>
      <c r="B192" s="296">
        <v>10000</v>
      </c>
      <c r="C192" s="291" t="s">
        <v>1584</v>
      </c>
      <c r="D192" s="291" t="s">
        <v>1573</v>
      </c>
      <c r="E192" s="291" t="s">
        <v>1576</v>
      </c>
      <c r="F192" s="291" t="s">
        <v>1571</v>
      </c>
    </row>
    <row r="193" spans="1:6" ht="15.75">
      <c r="A193" s="295">
        <v>36783</v>
      </c>
      <c r="B193" s="296">
        <v>600</v>
      </c>
      <c r="C193" s="291" t="s">
        <v>364</v>
      </c>
      <c r="D193" s="291" t="s">
        <v>1569</v>
      </c>
      <c r="E193" s="291" t="s">
        <v>1570</v>
      </c>
      <c r="F193" s="291" t="s">
        <v>1571</v>
      </c>
    </row>
    <row r="194" spans="1:6" ht="15.75">
      <c r="A194" s="295">
        <v>36783</v>
      </c>
      <c r="B194" s="296">
        <v>50000</v>
      </c>
      <c r="C194" s="291" t="s">
        <v>1572</v>
      </c>
      <c r="D194" s="291" t="s">
        <v>1569</v>
      </c>
      <c r="E194" s="291" t="s">
        <v>1576</v>
      </c>
      <c r="F194" s="291" t="s">
        <v>1571</v>
      </c>
    </row>
    <row r="195" spans="1:6" ht="15.75">
      <c r="A195" s="295">
        <v>36784</v>
      </c>
      <c r="B195" s="296">
        <v>100</v>
      </c>
      <c r="C195" s="291" t="s">
        <v>1568</v>
      </c>
      <c r="D195" s="291" t="s">
        <v>1569</v>
      </c>
      <c r="E195" s="291" t="s">
        <v>1570</v>
      </c>
      <c r="F195" s="291" t="s">
        <v>1571</v>
      </c>
    </row>
    <row r="196" spans="1:6" ht="15.75">
      <c r="A196" s="295">
        <v>36784</v>
      </c>
      <c r="B196" s="296">
        <v>1000</v>
      </c>
      <c r="C196" s="291" t="s">
        <v>1568</v>
      </c>
      <c r="D196" s="291" t="s">
        <v>1569</v>
      </c>
      <c r="E196" s="291" t="s">
        <v>1570</v>
      </c>
      <c r="F196" s="291" t="s">
        <v>1571</v>
      </c>
    </row>
    <row r="197" spans="1:6" ht="15.75">
      <c r="A197" s="295">
        <v>36784</v>
      </c>
      <c r="B197" s="296">
        <v>6000</v>
      </c>
      <c r="C197" s="291" t="s">
        <v>1568</v>
      </c>
      <c r="D197" s="291" t="s">
        <v>1573</v>
      </c>
      <c r="E197" s="291" t="s">
        <v>1574</v>
      </c>
      <c r="F197" s="291" t="s">
        <v>1571</v>
      </c>
    </row>
    <row r="198" spans="1:6" ht="15.75">
      <c r="A198" s="295">
        <v>36784</v>
      </c>
      <c r="B198" s="296">
        <v>12505</v>
      </c>
      <c r="C198" s="291" t="s">
        <v>1572</v>
      </c>
      <c r="D198" s="291" t="s">
        <v>1569</v>
      </c>
      <c r="E198" s="291" t="s">
        <v>1574</v>
      </c>
      <c r="F198" s="291" t="s">
        <v>1571</v>
      </c>
    </row>
    <row r="199" spans="1:6" ht="15.75">
      <c r="A199" s="295">
        <v>36784</v>
      </c>
      <c r="B199" s="296">
        <v>3434</v>
      </c>
      <c r="C199" s="291" t="s">
        <v>1568</v>
      </c>
      <c r="D199" s="291" t="s">
        <v>1569</v>
      </c>
      <c r="E199" s="291" t="s">
        <v>1570</v>
      </c>
      <c r="F199" s="291" t="s">
        <v>1571</v>
      </c>
    </row>
    <row r="200" spans="1:6" ht="15.75">
      <c r="A200" s="295">
        <v>36784</v>
      </c>
      <c r="B200" s="296">
        <v>5000</v>
      </c>
      <c r="C200" s="291" t="s">
        <v>364</v>
      </c>
      <c r="D200" s="291" t="s">
        <v>1569</v>
      </c>
      <c r="E200" s="291" t="s">
        <v>1574</v>
      </c>
      <c r="F200" s="291" t="s">
        <v>1571</v>
      </c>
    </row>
    <row r="201" spans="1:6" ht="15.75">
      <c r="A201" s="295">
        <v>36784</v>
      </c>
      <c r="B201" s="296">
        <v>4623</v>
      </c>
      <c r="C201" s="291" t="s">
        <v>364</v>
      </c>
      <c r="D201" s="291" t="s">
        <v>1569</v>
      </c>
      <c r="E201" s="291" t="s">
        <v>1576</v>
      </c>
      <c r="F201" s="291" t="s">
        <v>1579</v>
      </c>
    </row>
    <row r="202" spans="1:6" ht="15.75">
      <c r="A202" s="295">
        <v>36784</v>
      </c>
      <c r="B202" s="296">
        <v>5879</v>
      </c>
      <c r="C202" s="291" t="s">
        <v>1568</v>
      </c>
      <c r="D202" s="291" t="s">
        <v>1569</v>
      </c>
      <c r="E202" s="291" t="s">
        <v>1570</v>
      </c>
      <c r="F202" s="291" t="s">
        <v>1571</v>
      </c>
    </row>
    <row r="203" spans="1:6" ht="15.75">
      <c r="A203" s="295">
        <v>36784</v>
      </c>
      <c r="B203" s="296">
        <v>3171</v>
      </c>
      <c r="C203" s="291" t="s">
        <v>1568</v>
      </c>
      <c r="D203" s="291" t="s">
        <v>1569</v>
      </c>
      <c r="E203" s="291" t="s">
        <v>1574</v>
      </c>
      <c r="F203" s="291" t="s">
        <v>1571</v>
      </c>
    </row>
    <row r="204" spans="1:6" ht="15.75">
      <c r="A204" s="295">
        <v>36784</v>
      </c>
      <c r="B204" s="296">
        <v>4000</v>
      </c>
      <c r="C204" s="291" t="s">
        <v>364</v>
      </c>
      <c r="D204" s="291" t="s">
        <v>1569</v>
      </c>
      <c r="E204" s="291" t="s">
        <v>1570</v>
      </c>
      <c r="F204" s="291" t="s">
        <v>1571</v>
      </c>
    </row>
    <row r="205" spans="1:6" ht="15.75">
      <c r="A205" s="295">
        <v>36784</v>
      </c>
      <c r="B205" s="296">
        <v>2000</v>
      </c>
      <c r="C205" s="291" t="s">
        <v>1584</v>
      </c>
      <c r="D205" s="291" t="s">
        <v>1569</v>
      </c>
      <c r="E205" s="291" t="s">
        <v>1574</v>
      </c>
      <c r="F205" s="291" t="s">
        <v>1571</v>
      </c>
    </row>
    <row r="206" spans="1:6" ht="15.75">
      <c r="A206" s="295">
        <v>36787</v>
      </c>
      <c r="B206" s="296">
        <v>10373</v>
      </c>
      <c r="C206" s="291" t="s">
        <v>1572</v>
      </c>
      <c r="D206" s="291" t="s">
        <v>1569</v>
      </c>
      <c r="E206" s="291" t="s">
        <v>1574</v>
      </c>
      <c r="F206" s="291" t="s">
        <v>1571</v>
      </c>
    </row>
    <row r="207" spans="1:6" ht="15.75">
      <c r="A207" s="295">
        <v>36787</v>
      </c>
      <c r="B207" s="296">
        <v>5000</v>
      </c>
      <c r="C207" s="291" t="s">
        <v>1572</v>
      </c>
      <c r="D207" s="291" t="s">
        <v>1573</v>
      </c>
      <c r="E207" s="291" t="s">
        <v>1576</v>
      </c>
      <c r="F207" s="291" t="s">
        <v>1571</v>
      </c>
    </row>
    <row r="208" spans="1:6" ht="15.75">
      <c r="A208" s="295">
        <v>36787</v>
      </c>
      <c r="B208" s="296">
        <v>4000</v>
      </c>
      <c r="C208" s="291" t="s">
        <v>1568</v>
      </c>
      <c r="D208" s="291" t="s">
        <v>1573</v>
      </c>
      <c r="E208" s="291" t="s">
        <v>1576</v>
      </c>
      <c r="F208" s="291" t="s">
        <v>1571</v>
      </c>
    </row>
    <row r="209" spans="1:6" ht="15.75">
      <c r="A209" s="295">
        <v>36787</v>
      </c>
      <c r="B209" s="296">
        <v>13000</v>
      </c>
      <c r="C209" s="291" t="s">
        <v>1572</v>
      </c>
      <c r="D209" s="291" t="s">
        <v>1569</v>
      </c>
      <c r="E209" s="291" t="s">
        <v>1570</v>
      </c>
      <c r="F209" s="291" t="s">
        <v>1571</v>
      </c>
    </row>
    <row r="210" spans="1:6" ht="15.75">
      <c r="A210" s="295">
        <v>36787</v>
      </c>
      <c r="B210" s="296">
        <v>200</v>
      </c>
      <c r="C210" s="291" t="s">
        <v>1568</v>
      </c>
      <c r="D210" s="291" t="s">
        <v>1569</v>
      </c>
      <c r="E210" s="291" t="s">
        <v>1570</v>
      </c>
      <c r="F210" s="291" t="s">
        <v>1571</v>
      </c>
    </row>
    <row r="211" spans="1:6" ht="15.75">
      <c r="A211" s="295">
        <v>36787</v>
      </c>
      <c r="B211" s="296">
        <v>21000</v>
      </c>
      <c r="C211" s="291" t="s">
        <v>364</v>
      </c>
      <c r="D211" s="291" t="s">
        <v>1569</v>
      </c>
      <c r="E211" s="291" t="s">
        <v>1576</v>
      </c>
      <c r="F211" s="291" t="s">
        <v>1571</v>
      </c>
    </row>
    <row r="212" spans="1:6" ht="15.75">
      <c r="A212" s="295">
        <v>36787</v>
      </c>
      <c r="B212" s="296">
        <v>13519</v>
      </c>
      <c r="C212" s="291" t="s">
        <v>1572</v>
      </c>
      <c r="D212" s="291" t="s">
        <v>1569</v>
      </c>
      <c r="E212" s="291" t="s">
        <v>1570</v>
      </c>
      <c r="F212" s="291" t="s">
        <v>1571</v>
      </c>
    </row>
    <row r="213" spans="1:6" ht="15.75">
      <c r="A213" s="295">
        <v>36787</v>
      </c>
      <c r="B213" s="296">
        <v>4000</v>
      </c>
      <c r="C213" s="291" t="s">
        <v>1568</v>
      </c>
      <c r="D213" s="291" t="s">
        <v>1569</v>
      </c>
      <c r="E213" s="291" t="s">
        <v>1570</v>
      </c>
      <c r="F213" s="291" t="s">
        <v>1571</v>
      </c>
    </row>
    <row r="214" spans="1:6" ht="15.75">
      <c r="A214" s="295">
        <v>36787</v>
      </c>
      <c r="B214" s="296">
        <v>100</v>
      </c>
      <c r="C214" s="291" t="s">
        <v>1568</v>
      </c>
      <c r="D214" s="291" t="s">
        <v>1569</v>
      </c>
      <c r="E214" s="291" t="s">
        <v>1574</v>
      </c>
      <c r="F214" s="291" t="s">
        <v>1571</v>
      </c>
    </row>
    <row r="215" spans="1:6" ht="15.75">
      <c r="A215" s="295">
        <v>36787</v>
      </c>
      <c r="B215" s="296">
        <v>4000</v>
      </c>
      <c r="C215" s="291" t="s">
        <v>1568</v>
      </c>
      <c r="D215" s="291" t="s">
        <v>1569</v>
      </c>
      <c r="E215" s="291" t="s">
        <v>1576</v>
      </c>
      <c r="F215" s="291" t="s">
        <v>1571</v>
      </c>
    </row>
    <row r="216" spans="1:6" ht="15.75">
      <c r="A216" s="295">
        <v>36788</v>
      </c>
      <c r="B216" s="296">
        <v>8000</v>
      </c>
      <c r="C216" s="291" t="s">
        <v>364</v>
      </c>
      <c r="D216" s="291" t="s">
        <v>1573</v>
      </c>
      <c r="E216" s="291" t="s">
        <v>1570</v>
      </c>
      <c r="F216" s="291" t="s">
        <v>1571</v>
      </c>
    </row>
    <row r="217" spans="1:6" ht="15.75">
      <c r="A217" s="295">
        <v>36788</v>
      </c>
      <c r="B217" s="296">
        <v>12000</v>
      </c>
      <c r="C217" s="291" t="s">
        <v>1572</v>
      </c>
      <c r="D217" s="291" t="s">
        <v>1569</v>
      </c>
      <c r="E217" s="291" t="s">
        <v>1576</v>
      </c>
      <c r="F217" s="291" t="s">
        <v>1571</v>
      </c>
    </row>
    <row r="218" spans="1:6" ht="15.75">
      <c r="A218" s="295">
        <v>36788</v>
      </c>
      <c r="B218" s="296">
        <v>6000</v>
      </c>
      <c r="C218" s="291" t="s">
        <v>364</v>
      </c>
      <c r="D218" s="291" t="s">
        <v>1569</v>
      </c>
      <c r="E218" s="291" t="s">
        <v>1570</v>
      </c>
      <c r="F218" s="291" t="s">
        <v>1571</v>
      </c>
    </row>
    <row r="219" spans="1:6" ht="15.75">
      <c r="A219" s="295">
        <v>36788</v>
      </c>
      <c r="B219" s="296">
        <v>500</v>
      </c>
      <c r="C219" s="291" t="s">
        <v>364</v>
      </c>
      <c r="D219" s="291" t="s">
        <v>1569</v>
      </c>
      <c r="E219" s="291" t="s">
        <v>1574</v>
      </c>
      <c r="F219" s="291" t="s">
        <v>1571</v>
      </c>
    </row>
    <row r="220" spans="1:6" ht="15.75">
      <c r="A220" s="295">
        <v>36788</v>
      </c>
      <c r="B220" s="296">
        <v>240</v>
      </c>
      <c r="C220" s="291" t="s">
        <v>1568</v>
      </c>
      <c r="D220" s="291" t="s">
        <v>1569</v>
      </c>
      <c r="E220" s="291" t="s">
        <v>1570</v>
      </c>
      <c r="F220" s="291" t="s">
        <v>1571</v>
      </c>
    </row>
    <row r="221" spans="1:6" ht="15.75">
      <c r="A221" s="295">
        <v>36788</v>
      </c>
      <c r="B221" s="296">
        <v>6000</v>
      </c>
      <c r="C221" s="291" t="s">
        <v>364</v>
      </c>
      <c r="D221" s="291" t="s">
        <v>1569</v>
      </c>
      <c r="E221" s="291" t="s">
        <v>1570</v>
      </c>
      <c r="F221" s="291" t="s">
        <v>1571</v>
      </c>
    </row>
    <row r="222" spans="1:6" ht="15.75">
      <c r="A222" s="295">
        <v>36788</v>
      </c>
      <c r="B222" s="296">
        <v>13636</v>
      </c>
      <c r="C222" s="291" t="s">
        <v>1572</v>
      </c>
      <c r="D222" s="291" t="s">
        <v>1569</v>
      </c>
      <c r="E222" s="291" t="s">
        <v>1576</v>
      </c>
      <c r="F222" s="291" t="s">
        <v>1571</v>
      </c>
    </row>
    <row r="223" spans="1:6" ht="15.75">
      <c r="A223" s="295">
        <v>36788</v>
      </c>
      <c r="B223" s="296">
        <v>5000</v>
      </c>
      <c r="C223" s="291" t="s">
        <v>1568</v>
      </c>
      <c r="D223" s="291" t="s">
        <v>1569</v>
      </c>
      <c r="E223" s="291" t="s">
        <v>1576</v>
      </c>
      <c r="F223" s="291" t="s">
        <v>1571</v>
      </c>
    </row>
    <row r="224" spans="1:6" ht="15.75">
      <c r="A224" s="295">
        <v>36788</v>
      </c>
      <c r="B224" s="296">
        <v>7000</v>
      </c>
      <c r="C224" s="291" t="s">
        <v>1584</v>
      </c>
      <c r="D224" s="291" t="s">
        <v>1569</v>
      </c>
      <c r="E224" s="291" t="s">
        <v>1576</v>
      </c>
      <c r="F224" s="291" t="s">
        <v>1579</v>
      </c>
    </row>
    <row r="225" spans="1:6" ht="15.75">
      <c r="A225" s="295">
        <v>36788</v>
      </c>
      <c r="B225" s="296">
        <v>100</v>
      </c>
      <c r="C225" s="291" t="s">
        <v>1568</v>
      </c>
      <c r="D225" s="291" t="s">
        <v>1569</v>
      </c>
      <c r="E225" s="291" t="s">
        <v>1570</v>
      </c>
      <c r="F225" s="291" t="s">
        <v>1571</v>
      </c>
    </row>
    <row r="226" spans="1:6" ht="15.75">
      <c r="A226" s="295">
        <v>36788</v>
      </c>
      <c r="B226" s="296">
        <v>13500</v>
      </c>
      <c r="C226" s="291" t="s">
        <v>1572</v>
      </c>
      <c r="D226" s="291" t="s">
        <v>1569</v>
      </c>
      <c r="E226" s="291" t="s">
        <v>1576</v>
      </c>
      <c r="F226" s="291" t="s">
        <v>1571</v>
      </c>
    </row>
    <row r="227" spans="1:6" ht="15.75">
      <c r="A227" s="295">
        <v>36788</v>
      </c>
      <c r="B227" s="296">
        <v>500</v>
      </c>
      <c r="C227" s="291" t="s">
        <v>364</v>
      </c>
      <c r="D227" s="291" t="s">
        <v>1569</v>
      </c>
      <c r="E227" s="291" t="s">
        <v>1574</v>
      </c>
      <c r="F227" s="291" t="s">
        <v>1579</v>
      </c>
    </row>
    <row r="228" spans="1:6" ht="15.75">
      <c r="A228" s="295">
        <v>36788</v>
      </c>
      <c r="B228" s="296">
        <v>5000</v>
      </c>
      <c r="C228" s="291" t="s">
        <v>364</v>
      </c>
      <c r="D228" s="291" t="s">
        <v>1569</v>
      </c>
      <c r="E228" s="291" t="s">
        <v>1576</v>
      </c>
      <c r="F228" s="291" t="s">
        <v>1579</v>
      </c>
    </row>
    <row r="229" spans="1:6" ht="15.75">
      <c r="A229" s="295">
        <v>36788</v>
      </c>
      <c r="B229" s="296">
        <v>2749</v>
      </c>
      <c r="C229" s="291" t="s">
        <v>1568</v>
      </c>
      <c r="D229" s="291" t="s">
        <v>1569</v>
      </c>
      <c r="E229" s="291" t="s">
        <v>1570</v>
      </c>
      <c r="F229" s="291" t="s">
        <v>1571</v>
      </c>
    </row>
    <row r="230" spans="1:6" ht="15.75">
      <c r="A230" s="295">
        <v>36788</v>
      </c>
      <c r="B230" s="296">
        <v>75000</v>
      </c>
      <c r="C230" s="291" t="s">
        <v>1572</v>
      </c>
      <c r="D230" s="291" t="s">
        <v>1569</v>
      </c>
      <c r="E230" s="291" t="s">
        <v>1576</v>
      </c>
      <c r="F230" s="291" t="s">
        <v>1571</v>
      </c>
    </row>
    <row r="231" spans="1:6" ht="15.75">
      <c r="A231" s="295">
        <v>36788</v>
      </c>
      <c r="B231" s="296">
        <v>13903</v>
      </c>
      <c r="C231" s="291" t="s">
        <v>1572</v>
      </c>
      <c r="D231" s="291" t="s">
        <v>1569</v>
      </c>
      <c r="E231" s="291" t="s">
        <v>1570</v>
      </c>
      <c r="F231" s="291" t="s">
        <v>1579</v>
      </c>
    </row>
    <row r="232" spans="1:6" ht="15.75">
      <c r="A232" s="295">
        <v>36788</v>
      </c>
      <c r="B232" s="296">
        <v>4000</v>
      </c>
      <c r="C232" s="291" t="s">
        <v>1568</v>
      </c>
      <c r="D232" s="291" t="s">
        <v>1569</v>
      </c>
      <c r="E232" s="291" t="s">
        <v>1576</v>
      </c>
      <c r="F232" s="291" t="s">
        <v>1571</v>
      </c>
    </row>
    <row r="233" spans="1:6" ht="15.75">
      <c r="A233" s="295">
        <v>36788</v>
      </c>
      <c r="B233" s="296">
        <v>15703</v>
      </c>
      <c r="C233" s="291" t="s">
        <v>1572</v>
      </c>
      <c r="D233" s="291" t="s">
        <v>1569</v>
      </c>
      <c r="E233" s="291" t="s">
        <v>1570</v>
      </c>
      <c r="F233" s="291" t="s">
        <v>1571</v>
      </c>
    </row>
    <row r="234" spans="1:6" ht="15.75">
      <c r="A234" s="295">
        <v>36788</v>
      </c>
      <c r="B234" s="296">
        <v>4000</v>
      </c>
      <c r="C234" s="291" t="s">
        <v>1568</v>
      </c>
      <c r="D234" s="291" t="s">
        <v>1569</v>
      </c>
      <c r="E234" s="291" t="s">
        <v>1574</v>
      </c>
      <c r="F234" s="291" t="s">
        <v>1571</v>
      </c>
    </row>
    <row r="235" spans="1:6" ht="15.75">
      <c r="A235" s="295">
        <v>36788</v>
      </c>
      <c r="B235" s="296">
        <v>5000</v>
      </c>
      <c r="C235" s="291" t="s">
        <v>364</v>
      </c>
      <c r="D235" s="291" t="s">
        <v>1569</v>
      </c>
      <c r="E235" s="291" t="s">
        <v>1570</v>
      </c>
      <c r="F235" s="291" t="s">
        <v>1571</v>
      </c>
    </row>
    <row r="236" spans="1:6" ht="15.75">
      <c r="A236" s="295">
        <v>36788</v>
      </c>
      <c r="B236" s="296">
        <v>344</v>
      </c>
      <c r="C236" s="291" t="s">
        <v>1568</v>
      </c>
      <c r="D236" s="291" t="s">
        <v>1569</v>
      </c>
      <c r="E236" s="291" t="s">
        <v>1574</v>
      </c>
      <c r="F236" s="291" t="s">
        <v>1571</v>
      </c>
    </row>
    <row r="237" spans="1:6" ht="15.75">
      <c r="A237" s="295">
        <v>36788</v>
      </c>
      <c r="B237" s="296">
        <v>4635</v>
      </c>
      <c r="C237" s="291" t="s">
        <v>1568</v>
      </c>
      <c r="D237" s="291" t="s">
        <v>1569</v>
      </c>
      <c r="E237" s="291" t="s">
        <v>1570</v>
      </c>
      <c r="F237" s="291" t="s">
        <v>1571</v>
      </c>
    </row>
    <row r="238" spans="1:6" ht="15.75">
      <c r="A238" s="295">
        <v>36788</v>
      </c>
      <c r="B238" s="296">
        <v>9000</v>
      </c>
      <c r="C238" s="291" t="s">
        <v>1584</v>
      </c>
      <c r="D238" s="291" t="s">
        <v>1569</v>
      </c>
      <c r="E238" s="291" t="s">
        <v>1570</v>
      </c>
      <c r="F238" s="291" t="s">
        <v>1571</v>
      </c>
    </row>
    <row r="239" spans="1:6" ht="15.75">
      <c r="A239" s="295">
        <v>36788</v>
      </c>
      <c r="B239" s="296">
        <v>4000</v>
      </c>
      <c r="C239" s="291" t="s">
        <v>1568</v>
      </c>
      <c r="D239" s="291" t="s">
        <v>1569</v>
      </c>
      <c r="E239" s="291" t="s">
        <v>1570</v>
      </c>
      <c r="F239" s="291" t="s">
        <v>1571</v>
      </c>
    </row>
    <row r="240" spans="1:6" ht="15.75">
      <c r="A240" s="295">
        <v>36788</v>
      </c>
      <c r="B240" s="296">
        <v>4000</v>
      </c>
      <c r="C240" s="291" t="s">
        <v>364</v>
      </c>
      <c r="D240" s="291" t="s">
        <v>1569</v>
      </c>
      <c r="E240" s="291" t="s">
        <v>1576</v>
      </c>
      <c r="F240" s="291" t="s">
        <v>1571</v>
      </c>
    </row>
    <row r="241" spans="1:6" ht="15.75">
      <c r="A241" s="295">
        <v>36788</v>
      </c>
      <c r="B241" s="296">
        <v>13000</v>
      </c>
      <c r="C241" s="291" t="s">
        <v>1572</v>
      </c>
      <c r="D241" s="291" t="s">
        <v>1569</v>
      </c>
      <c r="E241" s="291" t="s">
        <v>1570</v>
      </c>
      <c r="F241" s="291" t="s">
        <v>1571</v>
      </c>
    </row>
    <row r="242" spans="1:6" ht="15.75">
      <c r="A242" s="295">
        <v>36788</v>
      </c>
      <c r="B242" s="296">
        <v>3000</v>
      </c>
      <c r="C242" s="291" t="s">
        <v>1568</v>
      </c>
      <c r="D242" s="291" t="s">
        <v>1569</v>
      </c>
      <c r="E242" s="291" t="s">
        <v>1570</v>
      </c>
      <c r="F242" s="291" t="s">
        <v>1571</v>
      </c>
    </row>
    <row r="243" spans="1:6" ht="15.75">
      <c r="A243" s="295">
        <v>36788</v>
      </c>
      <c r="B243" s="296">
        <v>2878</v>
      </c>
      <c r="C243" s="291" t="s">
        <v>364</v>
      </c>
      <c r="D243" s="291" t="s">
        <v>1569</v>
      </c>
      <c r="E243" s="291" t="s">
        <v>1576</v>
      </c>
      <c r="F243" s="291" t="s">
        <v>1571</v>
      </c>
    </row>
    <row r="244" spans="1:6" ht="15.75">
      <c r="A244" s="295">
        <v>36788</v>
      </c>
      <c r="B244" s="296">
        <v>13519</v>
      </c>
      <c r="C244" s="291" t="s">
        <v>1572</v>
      </c>
      <c r="D244" s="291" t="s">
        <v>1569</v>
      </c>
      <c r="E244" s="291" t="s">
        <v>1570</v>
      </c>
      <c r="F244" s="291" t="s">
        <v>1571</v>
      </c>
    </row>
    <row r="245" spans="1:6" ht="15.75">
      <c r="A245" s="295">
        <v>36788</v>
      </c>
      <c r="B245" s="296">
        <v>4000</v>
      </c>
      <c r="C245" s="291" t="s">
        <v>1568</v>
      </c>
      <c r="D245" s="291" t="s">
        <v>1569</v>
      </c>
      <c r="E245" s="291" t="s">
        <v>1570</v>
      </c>
      <c r="F245" s="291" t="s">
        <v>1579</v>
      </c>
    </row>
    <row r="246" spans="1:6" ht="15.75">
      <c r="A246" s="295">
        <v>36788</v>
      </c>
      <c r="B246" s="296">
        <v>3075</v>
      </c>
      <c r="C246" s="291" t="s">
        <v>1568</v>
      </c>
      <c r="D246" s="291" t="s">
        <v>1569</v>
      </c>
      <c r="E246" s="291" t="s">
        <v>1574</v>
      </c>
      <c r="F246" s="291" t="s">
        <v>1579</v>
      </c>
    </row>
    <row r="247" spans="1:6" ht="15.75">
      <c r="A247" s="295">
        <v>36788</v>
      </c>
      <c r="B247" s="296">
        <v>4000</v>
      </c>
      <c r="C247" s="291" t="s">
        <v>1568</v>
      </c>
      <c r="D247" s="291" t="s">
        <v>1569</v>
      </c>
      <c r="E247" s="291" t="s">
        <v>1576</v>
      </c>
      <c r="F247" s="291" t="s">
        <v>1579</v>
      </c>
    </row>
    <row r="248" spans="1:6" ht="15.75">
      <c r="A248" s="295">
        <v>36788</v>
      </c>
      <c r="B248" s="296">
        <v>40599</v>
      </c>
      <c r="C248" s="291" t="s">
        <v>364</v>
      </c>
      <c r="D248" s="291" t="s">
        <v>1569</v>
      </c>
      <c r="E248" s="291" t="s">
        <v>1570</v>
      </c>
      <c r="F248" s="291" t="s">
        <v>1571</v>
      </c>
    </row>
    <row r="249" spans="1:6" ht="15.75">
      <c r="A249" s="295">
        <v>36788</v>
      </c>
      <c r="B249" s="296">
        <v>500</v>
      </c>
      <c r="C249" s="291" t="s">
        <v>364</v>
      </c>
      <c r="D249" s="291" t="s">
        <v>1569</v>
      </c>
      <c r="E249" s="291" t="s">
        <v>1574</v>
      </c>
      <c r="F249" s="291" t="s">
        <v>1571</v>
      </c>
    </row>
    <row r="250" spans="1:6" ht="15.75">
      <c r="A250" s="295">
        <v>36788</v>
      </c>
      <c r="B250" s="296">
        <v>240</v>
      </c>
      <c r="C250" s="291" t="s">
        <v>1568</v>
      </c>
      <c r="D250" s="291" t="s">
        <v>1569</v>
      </c>
      <c r="E250" s="291" t="s">
        <v>1570</v>
      </c>
      <c r="F250" s="291" t="s">
        <v>1571</v>
      </c>
    </row>
    <row r="251" spans="1:6" ht="15.75">
      <c r="A251" s="295">
        <v>36788</v>
      </c>
      <c r="B251" s="296">
        <v>2000</v>
      </c>
      <c r="C251" s="291" t="s">
        <v>1572</v>
      </c>
      <c r="D251" s="291" t="s">
        <v>1573</v>
      </c>
      <c r="E251" s="291" t="s">
        <v>1570</v>
      </c>
      <c r="F251" s="291" t="s">
        <v>1571</v>
      </c>
    </row>
    <row r="252" spans="1:6" ht="15.75">
      <c r="A252" s="295">
        <v>36788</v>
      </c>
      <c r="B252" s="296">
        <v>3000</v>
      </c>
      <c r="C252" s="291" t="s">
        <v>1568</v>
      </c>
      <c r="D252" s="291" t="s">
        <v>1569</v>
      </c>
      <c r="E252" s="291" t="s">
        <v>1570</v>
      </c>
      <c r="F252" s="291" t="s">
        <v>1571</v>
      </c>
    </row>
    <row r="253" spans="1:6" ht="15.75">
      <c r="A253" s="295">
        <v>36789</v>
      </c>
      <c r="B253" s="296">
        <v>2749</v>
      </c>
      <c r="C253" s="291" t="s">
        <v>1568</v>
      </c>
      <c r="D253" s="291" t="s">
        <v>1569</v>
      </c>
      <c r="E253" s="291" t="s">
        <v>1570</v>
      </c>
      <c r="F253" s="291" t="s">
        <v>1571</v>
      </c>
    </row>
    <row r="254" spans="1:6" ht="15.75">
      <c r="A254" s="295">
        <v>36789</v>
      </c>
      <c r="B254" s="296">
        <v>75000</v>
      </c>
      <c r="C254" s="291" t="s">
        <v>1572</v>
      </c>
      <c r="D254" s="291" t="s">
        <v>1569</v>
      </c>
      <c r="E254" s="291" t="s">
        <v>1576</v>
      </c>
      <c r="F254" s="291" t="s">
        <v>1571</v>
      </c>
    </row>
    <row r="255" spans="1:6" ht="15.75">
      <c r="A255" s="295">
        <v>36789</v>
      </c>
      <c r="B255" s="296">
        <v>13000</v>
      </c>
      <c r="C255" s="291" t="s">
        <v>1572</v>
      </c>
      <c r="D255" s="291" t="s">
        <v>1573</v>
      </c>
      <c r="E255" s="291" t="s">
        <v>1574</v>
      </c>
      <c r="F255" s="291" t="s">
        <v>1571</v>
      </c>
    </row>
    <row r="256" spans="1:6" ht="15.75">
      <c r="A256" s="295">
        <v>36789</v>
      </c>
      <c r="B256" s="296">
        <v>3807</v>
      </c>
      <c r="C256" s="291" t="s">
        <v>1568</v>
      </c>
      <c r="D256" s="291" t="s">
        <v>1569</v>
      </c>
      <c r="E256" s="291" t="s">
        <v>1574</v>
      </c>
      <c r="F256" s="291" t="s">
        <v>1571</v>
      </c>
    </row>
    <row r="257" spans="1:6" ht="15.75">
      <c r="A257" s="295">
        <v>36789</v>
      </c>
      <c r="B257" s="296">
        <v>7342</v>
      </c>
      <c r="C257" s="291" t="s">
        <v>1568</v>
      </c>
      <c r="D257" s="291" t="s">
        <v>1569</v>
      </c>
      <c r="E257" s="291" t="s">
        <v>1570</v>
      </c>
      <c r="F257" s="291" t="s">
        <v>1571</v>
      </c>
    </row>
    <row r="258" spans="1:6" ht="15.75">
      <c r="A258" s="295">
        <v>36789</v>
      </c>
      <c r="B258" s="296">
        <v>133</v>
      </c>
      <c r="C258" s="291" t="s">
        <v>1568</v>
      </c>
      <c r="D258" s="291" t="s">
        <v>1569</v>
      </c>
      <c r="E258" s="291" t="s">
        <v>1574</v>
      </c>
      <c r="F258" s="291" t="s">
        <v>1571</v>
      </c>
    </row>
    <row r="259" spans="1:6" ht="15.75">
      <c r="A259" s="295">
        <v>36789</v>
      </c>
      <c r="B259" s="296">
        <v>15208</v>
      </c>
      <c r="C259" s="291" t="s">
        <v>1572</v>
      </c>
      <c r="D259" s="291" t="s">
        <v>1569</v>
      </c>
      <c r="E259" s="291" t="s">
        <v>1570</v>
      </c>
      <c r="F259" s="291" t="s">
        <v>1571</v>
      </c>
    </row>
    <row r="260" spans="1:6" ht="15.75">
      <c r="A260" s="295">
        <v>36789</v>
      </c>
      <c r="B260" s="296">
        <v>12455</v>
      </c>
      <c r="C260" s="291" t="s">
        <v>1584</v>
      </c>
      <c r="D260" s="291" t="s">
        <v>1573</v>
      </c>
      <c r="E260" s="291" t="s">
        <v>1576</v>
      </c>
      <c r="F260" s="291" t="s">
        <v>1571</v>
      </c>
    </row>
    <row r="261" spans="1:6" ht="15.75">
      <c r="A261" s="295">
        <v>36789</v>
      </c>
      <c r="B261" s="296">
        <v>13900</v>
      </c>
      <c r="C261" s="291" t="s">
        <v>364</v>
      </c>
      <c r="D261" s="291" t="s">
        <v>1569</v>
      </c>
      <c r="E261" s="291" t="s">
        <v>1570</v>
      </c>
      <c r="F261" s="291" t="s">
        <v>1571</v>
      </c>
    </row>
    <row r="262" spans="1:6" ht="15.75">
      <c r="A262" s="295">
        <v>36789</v>
      </c>
      <c r="B262" s="296">
        <v>6762</v>
      </c>
      <c r="C262" s="291" t="s">
        <v>364</v>
      </c>
      <c r="D262" s="291" t="s">
        <v>1569</v>
      </c>
      <c r="E262" s="291" t="s">
        <v>1570</v>
      </c>
      <c r="F262" s="291" t="s">
        <v>1571</v>
      </c>
    </row>
    <row r="263" spans="1:6" ht="15.75">
      <c r="A263" s="295">
        <v>36789</v>
      </c>
      <c r="B263" s="296">
        <v>10000</v>
      </c>
      <c r="C263" s="291" t="s">
        <v>1584</v>
      </c>
      <c r="D263" s="291" t="s">
        <v>1573</v>
      </c>
      <c r="E263" s="291" t="s">
        <v>1576</v>
      </c>
      <c r="F263" s="291" t="s">
        <v>1571</v>
      </c>
    </row>
    <row r="264" spans="1:6" ht="15.75">
      <c r="A264" s="295">
        <v>36789</v>
      </c>
      <c r="B264" s="296">
        <v>600</v>
      </c>
      <c r="C264" s="291" t="s">
        <v>364</v>
      </c>
      <c r="D264" s="291" t="s">
        <v>1569</v>
      </c>
      <c r="E264" s="291" t="s">
        <v>1570</v>
      </c>
      <c r="F264" s="291" t="s">
        <v>1571</v>
      </c>
    </row>
    <row r="265" spans="1:6" ht="15.75">
      <c r="A265" s="295">
        <v>36790</v>
      </c>
      <c r="B265" s="296">
        <v>344</v>
      </c>
      <c r="C265" s="291" t="s">
        <v>1568</v>
      </c>
      <c r="D265" s="291" t="s">
        <v>1569</v>
      </c>
      <c r="E265" s="291" t="s">
        <v>1574</v>
      </c>
      <c r="F265" s="291" t="s">
        <v>1579</v>
      </c>
    </row>
    <row r="266" spans="1:6" ht="15.75">
      <c r="A266" s="295">
        <v>36790</v>
      </c>
      <c r="B266" s="296">
        <v>4635</v>
      </c>
      <c r="C266" s="291" t="s">
        <v>1568</v>
      </c>
      <c r="D266" s="291" t="s">
        <v>1569</v>
      </c>
      <c r="E266" s="291" t="s">
        <v>1570</v>
      </c>
      <c r="F266" s="291" t="s">
        <v>1571</v>
      </c>
    </row>
    <row r="267" spans="1:6" ht="15.75">
      <c r="A267" s="295">
        <v>36790</v>
      </c>
      <c r="B267" s="296">
        <v>9000</v>
      </c>
      <c r="C267" s="291" t="s">
        <v>1584</v>
      </c>
      <c r="D267" s="291" t="s">
        <v>1569</v>
      </c>
      <c r="E267" s="291" t="s">
        <v>1570</v>
      </c>
      <c r="F267" s="291" t="s">
        <v>1571</v>
      </c>
    </row>
    <row r="268" spans="1:6" ht="15.75">
      <c r="A268" s="295">
        <v>36790</v>
      </c>
      <c r="B268" s="296">
        <v>4000</v>
      </c>
      <c r="C268" s="291" t="s">
        <v>1568</v>
      </c>
      <c r="D268" s="291" t="s">
        <v>1569</v>
      </c>
      <c r="E268" s="291" t="s">
        <v>1570</v>
      </c>
      <c r="F268" s="291" t="s">
        <v>1571</v>
      </c>
    </row>
    <row r="269" spans="1:6" ht="15.75">
      <c r="A269" s="295">
        <v>36790</v>
      </c>
      <c r="B269" s="296">
        <v>4000</v>
      </c>
      <c r="C269" s="291" t="s">
        <v>364</v>
      </c>
      <c r="D269" s="291" t="s">
        <v>1569</v>
      </c>
      <c r="E269" s="291" t="s">
        <v>1576</v>
      </c>
      <c r="F269" s="291" t="s">
        <v>1571</v>
      </c>
    </row>
    <row r="270" spans="1:6" ht="15.75">
      <c r="A270" s="295">
        <v>36790</v>
      </c>
      <c r="B270" s="296">
        <v>13000</v>
      </c>
      <c r="C270" s="291" t="s">
        <v>1572</v>
      </c>
      <c r="D270" s="291" t="s">
        <v>1569</v>
      </c>
      <c r="E270" s="291" t="s">
        <v>1570</v>
      </c>
      <c r="F270" s="291" t="s">
        <v>1571</v>
      </c>
    </row>
    <row r="271" spans="1:6" ht="15.75">
      <c r="A271" s="295">
        <v>36790</v>
      </c>
      <c r="B271" s="296">
        <v>3000</v>
      </c>
      <c r="C271" s="291" t="s">
        <v>1568</v>
      </c>
      <c r="D271" s="291" t="s">
        <v>1569</v>
      </c>
      <c r="E271" s="291" t="s">
        <v>1570</v>
      </c>
      <c r="F271" s="291" t="s">
        <v>1571</v>
      </c>
    </row>
    <row r="272" spans="1:6" ht="15.75">
      <c r="A272" s="295">
        <v>36790</v>
      </c>
      <c r="B272" s="296">
        <v>2878</v>
      </c>
      <c r="C272" s="291" t="s">
        <v>364</v>
      </c>
      <c r="D272" s="291" t="s">
        <v>1569</v>
      </c>
      <c r="E272" s="291" t="s">
        <v>1576</v>
      </c>
      <c r="F272" s="291" t="s">
        <v>1571</v>
      </c>
    </row>
    <row r="273" spans="1:6" ht="15.75">
      <c r="A273" s="295">
        <v>36790</v>
      </c>
      <c r="B273" s="296">
        <v>13519</v>
      </c>
      <c r="C273" s="291" t="s">
        <v>1572</v>
      </c>
      <c r="D273" s="291" t="s">
        <v>1569</v>
      </c>
      <c r="E273" s="291" t="s">
        <v>1570</v>
      </c>
      <c r="F273" s="291" t="s">
        <v>1571</v>
      </c>
    </row>
    <row r="274" spans="1:6" ht="15.75">
      <c r="A274" s="295">
        <v>36790</v>
      </c>
      <c r="B274" s="296">
        <v>4000</v>
      </c>
      <c r="C274" s="291" t="s">
        <v>1568</v>
      </c>
      <c r="D274" s="291" t="s">
        <v>1569</v>
      </c>
      <c r="E274" s="291" t="s">
        <v>1570</v>
      </c>
      <c r="F274" s="291" t="s">
        <v>1579</v>
      </c>
    </row>
    <row r="275" spans="1:6" ht="15.75">
      <c r="A275" s="295">
        <v>36790</v>
      </c>
      <c r="B275" s="296">
        <v>3075</v>
      </c>
      <c r="C275" s="291" t="s">
        <v>1568</v>
      </c>
      <c r="D275" s="291" t="s">
        <v>1569</v>
      </c>
      <c r="E275" s="291" t="s">
        <v>1574</v>
      </c>
      <c r="F275" s="291" t="s">
        <v>1571</v>
      </c>
    </row>
    <row r="276" spans="1:6" ht="15.75">
      <c r="A276" s="295">
        <v>36790</v>
      </c>
      <c r="B276" s="296">
        <v>4000</v>
      </c>
      <c r="C276" s="291" t="s">
        <v>1568</v>
      </c>
      <c r="D276" s="291" t="s">
        <v>1569</v>
      </c>
      <c r="E276" s="291" t="s">
        <v>1576</v>
      </c>
      <c r="F276" s="291" t="s">
        <v>1571</v>
      </c>
    </row>
    <row r="277" spans="1:6" ht="15.75">
      <c r="A277" s="295">
        <v>36791</v>
      </c>
      <c r="B277" s="296">
        <v>2749</v>
      </c>
      <c r="C277" s="291" t="s">
        <v>1568</v>
      </c>
      <c r="D277" s="291" t="s">
        <v>1569</v>
      </c>
      <c r="E277" s="291" t="s">
        <v>1570</v>
      </c>
      <c r="F277" s="291" t="s">
        <v>1579</v>
      </c>
    </row>
    <row r="278" spans="1:6" ht="15.75">
      <c r="A278" s="295">
        <v>36791</v>
      </c>
      <c r="B278" s="296">
        <v>75000</v>
      </c>
      <c r="C278" s="291" t="s">
        <v>1572</v>
      </c>
      <c r="D278" s="291" t="s">
        <v>1569</v>
      </c>
      <c r="E278" s="291" t="s">
        <v>1576</v>
      </c>
      <c r="F278" s="291" t="s">
        <v>1571</v>
      </c>
    </row>
    <row r="279" spans="1:6" ht="15.75">
      <c r="A279" s="295">
        <v>36791</v>
      </c>
      <c r="B279" s="296">
        <v>13000</v>
      </c>
      <c r="C279" s="291" t="s">
        <v>1572</v>
      </c>
      <c r="D279" s="291" t="s">
        <v>1573</v>
      </c>
      <c r="E279" s="291" t="s">
        <v>1574</v>
      </c>
      <c r="F279" s="291" t="s">
        <v>1571</v>
      </c>
    </row>
    <row r="280" spans="1:6" ht="15.75">
      <c r="A280" s="295">
        <v>36791</v>
      </c>
      <c r="B280" s="296">
        <v>3807</v>
      </c>
      <c r="C280" s="291" t="s">
        <v>1568</v>
      </c>
      <c r="D280" s="291" t="s">
        <v>1569</v>
      </c>
      <c r="E280" s="291" t="s">
        <v>1574</v>
      </c>
      <c r="F280" s="291" t="s">
        <v>1571</v>
      </c>
    </row>
    <row r="281" spans="1:6" ht="15.75">
      <c r="A281" s="295">
        <v>36791</v>
      </c>
      <c r="B281" s="296">
        <v>7342</v>
      </c>
      <c r="C281" s="291" t="s">
        <v>1568</v>
      </c>
      <c r="D281" s="291" t="s">
        <v>1569</v>
      </c>
      <c r="E281" s="291" t="s">
        <v>1570</v>
      </c>
      <c r="F281" s="291" t="s">
        <v>1579</v>
      </c>
    </row>
    <row r="282" spans="1:6" ht="15.75">
      <c r="A282" s="295">
        <v>36791</v>
      </c>
      <c r="B282" s="296">
        <v>133</v>
      </c>
      <c r="C282" s="291" t="s">
        <v>1568</v>
      </c>
      <c r="D282" s="291" t="s">
        <v>1569</v>
      </c>
      <c r="E282" s="291" t="s">
        <v>1574</v>
      </c>
      <c r="F282" s="291" t="s">
        <v>1571</v>
      </c>
    </row>
    <row r="283" spans="1:6" ht="15.75">
      <c r="A283" s="295">
        <v>36791</v>
      </c>
      <c r="B283" s="296">
        <v>15208</v>
      </c>
      <c r="C283" s="291" t="s">
        <v>1572</v>
      </c>
      <c r="D283" s="291" t="s">
        <v>1569</v>
      </c>
      <c r="E283" s="291" t="s">
        <v>1570</v>
      </c>
      <c r="F283" s="291" t="s">
        <v>1571</v>
      </c>
    </row>
    <row r="284" spans="1:6" ht="15.75">
      <c r="A284" s="295">
        <v>36791</v>
      </c>
      <c r="B284" s="296">
        <v>12455</v>
      </c>
      <c r="C284" s="291" t="s">
        <v>1572</v>
      </c>
      <c r="D284" s="291" t="s">
        <v>1573</v>
      </c>
      <c r="E284" s="291" t="s">
        <v>1576</v>
      </c>
      <c r="F284" s="291" t="s">
        <v>1571</v>
      </c>
    </row>
    <row r="285" spans="1:6" ht="15.75">
      <c r="A285" s="295">
        <v>36791</v>
      </c>
      <c r="B285" s="296">
        <v>200</v>
      </c>
      <c r="C285" s="291" t="s">
        <v>364</v>
      </c>
      <c r="D285" s="291" t="s">
        <v>1569</v>
      </c>
      <c r="E285" s="291" t="s">
        <v>1570</v>
      </c>
      <c r="F285" s="291" t="s">
        <v>1571</v>
      </c>
    </row>
    <row r="286" spans="1:6" ht="15.75">
      <c r="A286" s="295">
        <v>36791</v>
      </c>
      <c r="B286" s="296">
        <v>30000</v>
      </c>
      <c r="C286" s="291" t="s">
        <v>364</v>
      </c>
      <c r="D286" s="291" t="s">
        <v>1569</v>
      </c>
      <c r="E286" s="291" t="s">
        <v>1570</v>
      </c>
      <c r="F286" s="291" t="s">
        <v>1571</v>
      </c>
    </row>
    <row r="287" spans="1:6" ht="15.75">
      <c r="A287" s="295">
        <v>36791</v>
      </c>
      <c r="B287" s="296">
        <v>2000</v>
      </c>
      <c r="C287" s="291" t="s">
        <v>1584</v>
      </c>
      <c r="D287" s="291" t="s">
        <v>1573</v>
      </c>
      <c r="E287" s="291" t="s">
        <v>1576</v>
      </c>
      <c r="F287" s="291" t="s">
        <v>1579</v>
      </c>
    </row>
    <row r="288" spans="1:6" ht="15.75">
      <c r="A288" s="295">
        <v>36791</v>
      </c>
      <c r="B288" s="296">
        <v>600</v>
      </c>
      <c r="C288" s="291" t="s">
        <v>364</v>
      </c>
      <c r="D288" s="291" t="s">
        <v>1569</v>
      </c>
      <c r="E288" s="291" t="s">
        <v>1570</v>
      </c>
      <c r="F288" s="291" t="s">
        <v>1571</v>
      </c>
    </row>
    <row r="289" spans="1:6" ht="15.75">
      <c r="A289" s="295">
        <v>36794</v>
      </c>
      <c r="B289" s="296">
        <v>12500</v>
      </c>
      <c r="C289" s="291" t="s">
        <v>1572</v>
      </c>
      <c r="D289" s="291" t="s">
        <v>1569</v>
      </c>
      <c r="E289" s="291" t="s">
        <v>1576</v>
      </c>
      <c r="F289" s="291" t="s">
        <v>1579</v>
      </c>
    </row>
    <row r="290" spans="1:6" ht="15.75">
      <c r="A290" s="295">
        <v>36794</v>
      </c>
      <c r="B290" s="296">
        <v>100</v>
      </c>
      <c r="C290" s="291" t="s">
        <v>1568</v>
      </c>
      <c r="D290" s="291" t="s">
        <v>1569</v>
      </c>
      <c r="E290" s="291" t="s">
        <v>1570</v>
      </c>
      <c r="F290" s="291" t="s">
        <v>1571</v>
      </c>
    </row>
    <row r="291" spans="1:6" ht="15.75">
      <c r="A291" s="295">
        <v>36794</v>
      </c>
      <c r="B291" s="296">
        <v>1000</v>
      </c>
      <c r="C291" s="291" t="s">
        <v>1568</v>
      </c>
      <c r="D291" s="291" t="s">
        <v>1569</v>
      </c>
      <c r="E291" s="291" t="s">
        <v>1570</v>
      </c>
      <c r="F291" s="291" t="s">
        <v>1571</v>
      </c>
    </row>
    <row r="292" spans="1:6" ht="15.75">
      <c r="A292" s="295">
        <v>36794</v>
      </c>
      <c r="B292" s="296">
        <v>6000</v>
      </c>
      <c r="C292" s="291" t="s">
        <v>1568</v>
      </c>
      <c r="D292" s="291" t="s">
        <v>1573</v>
      </c>
      <c r="E292" s="291" t="s">
        <v>1574</v>
      </c>
      <c r="F292" s="291" t="s">
        <v>1571</v>
      </c>
    </row>
    <row r="293" spans="1:6" ht="15.75">
      <c r="A293" s="295">
        <v>36794</v>
      </c>
      <c r="B293" s="296">
        <v>12505</v>
      </c>
      <c r="C293" s="291" t="s">
        <v>1572</v>
      </c>
      <c r="D293" s="291" t="s">
        <v>1569</v>
      </c>
      <c r="E293" s="291" t="s">
        <v>1574</v>
      </c>
      <c r="F293" s="291" t="s">
        <v>1571</v>
      </c>
    </row>
    <row r="294" spans="1:6" ht="15.75">
      <c r="A294" s="295">
        <v>36794</v>
      </c>
      <c r="B294" s="296">
        <v>15208</v>
      </c>
      <c r="C294" s="291" t="s">
        <v>1572</v>
      </c>
      <c r="D294" s="291" t="s">
        <v>1569</v>
      </c>
      <c r="E294" s="291" t="s">
        <v>1570</v>
      </c>
      <c r="F294" s="291" t="s">
        <v>1571</v>
      </c>
    </row>
    <row r="295" spans="1:6" ht="15.75">
      <c r="A295" s="295">
        <v>36794</v>
      </c>
      <c r="B295" s="296">
        <v>12455</v>
      </c>
      <c r="C295" s="291" t="s">
        <v>1584</v>
      </c>
      <c r="D295" s="291" t="s">
        <v>1573</v>
      </c>
      <c r="E295" s="291" t="s">
        <v>1576</v>
      </c>
      <c r="F295" s="291" t="s">
        <v>1571</v>
      </c>
    </row>
    <row r="296" spans="1:6" ht="15.75">
      <c r="A296" s="295">
        <v>36794</v>
      </c>
      <c r="B296" s="296">
        <v>32000</v>
      </c>
      <c r="C296" s="291" t="s">
        <v>364</v>
      </c>
      <c r="D296" s="291" t="s">
        <v>1569</v>
      </c>
      <c r="E296" s="291" t="s">
        <v>1570</v>
      </c>
      <c r="F296" s="291" t="s">
        <v>1579</v>
      </c>
    </row>
    <row r="297" spans="1:6" ht="15.75">
      <c r="A297" s="295">
        <v>36794</v>
      </c>
      <c r="B297" s="296">
        <v>6762</v>
      </c>
      <c r="C297" s="291" t="s">
        <v>364</v>
      </c>
      <c r="D297" s="291" t="s">
        <v>1569</v>
      </c>
      <c r="E297" s="291" t="s">
        <v>1570</v>
      </c>
      <c r="F297" s="291" t="s">
        <v>1571</v>
      </c>
    </row>
    <row r="298" spans="1:6" ht="15.75">
      <c r="A298" s="295">
        <v>36794</v>
      </c>
      <c r="B298" s="296">
        <v>10000</v>
      </c>
      <c r="C298" s="291" t="s">
        <v>1584</v>
      </c>
      <c r="D298" s="291" t="s">
        <v>1573</v>
      </c>
      <c r="E298" s="291" t="s">
        <v>1576</v>
      </c>
      <c r="F298" s="291" t="s">
        <v>1571</v>
      </c>
    </row>
    <row r="299" spans="1:6" ht="15.75">
      <c r="A299" s="295">
        <v>36794</v>
      </c>
      <c r="B299" s="296">
        <v>600</v>
      </c>
      <c r="C299" s="291" t="s">
        <v>364</v>
      </c>
      <c r="D299" s="291" t="s">
        <v>1569</v>
      </c>
      <c r="E299" s="291" t="s">
        <v>1570</v>
      </c>
      <c r="F299" s="291" t="s">
        <v>1579</v>
      </c>
    </row>
    <row r="300" spans="1:6" ht="15.75">
      <c r="A300" s="295">
        <v>36794</v>
      </c>
      <c r="B300" s="296">
        <v>50000</v>
      </c>
      <c r="C300" s="291" t="s">
        <v>1572</v>
      </c>
      <c r="D300" s="291" t="s">
        <v>1569</v>
      </c>
      <c r="E300" s="291" t="s">
        <v>1576</v>
      </c>
      <c r="F300" s="291" t="s">
        <v>1571</v>
      </c>
    </row>
    <row r="301" spans="1:6" ht="15.75">
      <c r="A301" s="295">
        <v>36794</v>
      </c>
      <c r="B301" s="296">
        <v>100</v>
      </c>
      <c r="C301" s="291" t="s">
        <v>1568</v>
      </c>
      <c r="D301" s="291" t="s">
        <v>1569</v>
      </c>
      <c r="E301" s="291" t="s">
        <v>1570</v>
      </c>
      <c r="F301" s="291" t="s">
        <v>1579</v>
      </c>
    </row>
    <row r="302" spans="1:6" ht="15.75">
      <c r="A302" s="295">
        <v>36794</v>
      </c>
      <c r="B302" s="296">
        <v>1000</v>
      </c>
      <c r="C302" s="291" t="s">
        <v>1568</v>
      </c>
      <c r="D302" s="291" t="s">
        <v>1569</v>
      </c>
      <c r="E302" s="291" t="s">
        <v>1570</v>
      </c>
      <c r="F302" s="291" t="s">
        <v>1571</v>
      </c>
    </row>
    <row r="303" spans="1:6" ht="15.75">
      <c r="A303" s="295">
        <v>36794</v>
      </c>
      <c r="B303" s="296">
        <v>6000</v>
      </c>
      <c r="C303" s="291" t="s">
        <v>1568</v>
      </c>
      <c r="D303" s="291" t="s">
        <v>1573</v>
      </c>
      <c r="E303" s="291" t="s">
        <v>1574</v>
      </c>
      <c r="F303" s="291" t="s">
        <v>1571</v>
      </c>
    </row>
    <row r="304" spans="1:6" ht="15.75">
      <c r="A304" s="295">
        <v>36794</v>
      </c>
      <c r="B304" s="296">
        <v>12505</v>
      </c>
      <c r="C304" s="291" t="s">
        <v>1572</v>
      </c>
      <c r="D304" s="291" t="s">
        <v>1569</v>
      </c>
      <c r="E304" s="291" t="s">
        <v>1574</v>
      </c>
      <c r="F304" s="291" t="s">
        <v>1571</v>
      </c>
    </row>
    <row r="305" spans="1:6" ht="15.75">
      <c r="A305" s="295">
        <v>36794</v>
      </c>
      <c r="B305" s="296">
        <v>3434</v>
      </c>
      <c r="C305" s="291" t="s">
        <v>1568</v>
      </c>
      <c r="D305" s="291" t="s">
        <v>1569</v>
      </c>
      <c r="E305" s="291" t="s">
        <v>1570</v>
      </c>
      <c r="F305" s="291" t="s">
        <v>1579</v>
      </c>
    </row>
    <row r="306" spans="1:6" ht="15.75">
      <c r="A306" s="295">
        <v>36795</v>
      </c>
      <c r="B306" s="296">
        <v>5000</v>
      </c>
      <c r="C306" s="291" t="s">
        <v>364</v>
      </c>
      <c r="D306" s="291" t="s">
        <v>1569</v>
      </c>
      <c r="E306" s="291" t="s">
        <v>1574</v>
      </c>
      <c r="F306" s="291" t="s">
        <v>1571</v>
      </c>
    </row>
    <row r="307" spans="1:6" ht="15.75">
      <c r="A307" s="295">
        <v>36795</v>
      </c>
      <c r="B307" s="296">
        <v>4623</v>
      </c>
      <c r="C307" s="291" t="s">
        <v>364</v>
      </c>
      <c r="D307" s="291" t="s">
        <v>1569</v>
      </c>
      <c r="E307" s="291" t="s">
        <v>1576</v>
      </c>
      <c r="F307" s="291" t="s">
        <v>1571</v>
      </c>
    </row>
    <row r="308" spans="1:6" ht="15.75">
      <c r="A308" s="295">
        <v>36795</v>
      </c>
      <c r="B308" s="296">
        <v>5879</v>
      </c>
      <c r="C308" s="291" t="s">
        <v>1568</v>
      </c>
      <c r="D308" s="291" t="s">
        <v>1569</v>
      </c>
      <c r="E308" s="291" t="s">
        <v>1570</v>
      </c>
      <c r="F308" s="291" t="s">
        <v>1579</v>
      </c>
    </row>
    <row r="309" spans="1:6" ht="15.75">
      <c r="A309" s="295">
        <v>36795</v>
      </c>
      <c r="B309" s="296">
        <v>3171</v>
      </c>
      <c r="C309" s="291" t="s">
        <v>1568</v>
      </c>
      <c r="D309" s="291" t="s">
        <v>1569</v>
      </c>
      <c r="E309" s="291" t="s">
        <v>1574</v>
      </c>
      <c r="F309" s="291" t="s">
        <v>1571</v>
      </c>
    </row>
    <row r="310" spans="1:6" ht="15.75">
      <c r="A310" s="295">
        <v>36795</v>
      </c>
      <c r="B310" s="296">
        <v>4000</v>
      </c>
      <c r="C310" s="291" t="s">
        <v>364</v>
      </c>
      <c r="D310" s="291" t="s">
        <v>1569</v>
      </c>
      <c r="E310" s="291" t="s">
        <v>1570</v>
      </c>
      <c r="F310" s="291" t="s">
        <v>1579</v>
      </c>
    </row>
    <row r="311" spans="1:6" ht="15.75">
      <c r="A311" s="295">
        <v>36795</v>
      </c>
      <c r="B311" s="296">
        <v>2000</v>
      </c>
      <c r="C311" s="291" t="s">
        <v>1584</v>
      </c>
      <c r="D311" s="291" t="s">
        <v>1569</v>
      </c>
      <c r="E311" s="291" t="s">
        <v>1574</v>
      </c>
      <c r="F311" s="291" t="s">
        <v>1571</v>
      </c>
    </row>
    <row r="312" spans="1:6" ht="15.75">
      <c r="A312" s="295">
        <v>36795</v>
      </c>
      <c r="B312" s="296">
        <v>90000</v>
      </c>
      <c r="C312" s="291" t="s">
        <v>1572</v>
      </c>
      <c r="D312" s="291" t="s">
        <v>1569</v>
      </c>
      <c r="E312" s="291" t="s">
        <v>1570</v>
      </c>
      <c r="F312" s="291" t="s">
        <v>1571</v>
      </c>
    </row>
    <row r="313" spans="1:6" ht="15.75">
      <c r="A313" s="295">
        <v>36795</v>
      </c>
      <c r="B313" s="296">
        <v>124</v>
      </c>
      <c r="C313" s="291" t="s">
        <v>1568</v>
      </c>
      <c r="D313" s="291" t="s">
        <v>1573</v>
      </c>
      <c r="E313" s="291" t="s">
        <v>1570</v>
      </c>
      <c r="F313" s="291" t="s">
        <v>1571</v>
      </c>
    </row>
    <row r="314" spans="1:6" ht="15.75">
      <c r="A314" s="295">
        <v>36795</v>
      </c>
      <c r="B314" s="296">
        <v>400</v>
      </c>
      <c r="C314" s="291" t="s">
        <v>1568</v>
      </c>
      <c r="D314" s="291" t="s">
        <v>1573</v>
      </c>
      <c r="E314" s="291" t="s">
        <v>1570</v>
      </c>
      <c r="F314" s="291" t="s">
        <v>1571</v>
      </c>
    </row>
    <row r="315" spans="1:6" ht="15.75">
      <c r="A315" s="295">
        <v>36795</v>
      </c>
      <c r="B315" s="296">
        <v>100</v>
      </c>
      <c r="C315" s="291" t="s">
        <v>1568</v>
      </c>
      <c r="D315" s="291" t="s">
        <v>1569</v>
      </c>
      <c r="E315" s="291" t="s">
        <v>1570</v>
      </c>
      <c r="F315" s="291" t="s">
        <v>1571</v>
      </c>
    </row>
    <row r="316" spans="1:6" ht="15.75">
      <c r="A316" s="295">
        <v>36795</v>
      </c>
      <c r="B316" s="296">
        <v>25000</v>
      </c>
      <c r="C316" s="291" t="s">
        <v>1572</v>
      </c>
      <c r="D316" s="291" t="s">
        <v>1569</v>
      </c>
      <c r="E316" s="291" t="s">
        <v>1574</v>
      </c>
      <c r="F316" s="291" t="s">
        <v>1571</v>
      </c>
    </row>
    <row r="317" spans="1:6" ht="15.75">
      <c r="A317" s="295">
        <v>36795</v>
      </c>
      <c r="B317" s="296">
        <v>17000</v>
      </c>
      <c r="C317" s="291" t="s">
        <v>1572</v>
      </c>
      <c r="D317" s="291" t="s">
        <v>1573</v>
      </c>
      <c r="E317" s="291" t="s">
        <v>1570</v>
      </c>
      <c r="F317" s="291" t="s">
        <v>1571</v>
      </c>
    </row>
    <row r="318" spans="1:6" ht="15.75">
      <c r="A318" s="295">
        <v>36795</v>
      </c>
      <c r="B318" s="296">
        <v>400</v>
      </c>
      <c r="C318" s="291" t="s">
        <v>1568</v>
      </c>
      <c r="D318" s="291" t="s">
        <v>1569</v>
      </c>
      <c r="E318" s="291" t="s">
        <v>1570</v>
      </c>
      <c r="F318" s="291" t="s">
        <v>1571</v>
      </c>
    </row>
    <row r="319" spans="1:6" ht="15.75">
      <c r="A319" s="295">
        <v>36795</v>
      </c>
      <c r="B319" s="296">
        <v>1325</v>
      </c>
      <c r="C319" s="291" t="s">
        <v>1568</v>
      </c>
      <c r="D319" s="291" t="s">
        <v>1569</v>
      </c>
      <c r="E319" s="291" t="s">
        <v>1570</v>
      </c>
      <c r="F319" s="291" t="s">
        <v>1579</v>
      </c>
    </row>
    <row r="320" spans="1:6" ht="15.75">
      <c r="A320" s="295">
        <v>36795</v>
      </c>
      <c r="B320" s="296">
        <v>100</v>
      </c>
      <c r="C320" s="291" t="s">
        <v>1568</v>
      </c>
      <c r="D320" s="291" t="s">
        <v>1569</v>
      </c>
      <c r="E320" s="291" t="s">
        <v>1570</v>
      </c>
      <c r="F320" s="291" t="s">
        <v>1571</v>
      </c>
    </row>
    <row r="321" spans="1:6" ht="15.75">
      <c r="A321" s="295">
        <v>36795</v>
      </c>
      <c r="B321" s="296">
        <v>250</v>
      </c>
      <c r="C321" s="291" t="s">
        <v>364</v>
      </c>
      <c r="D321" s="291" t="s">
        <v>1569</v>
      </c>
      <c r="E321" s="291" t="s">
        <v>1576</v>
      </c>
      <c r="F321" s="291" t="s">
        <v>1571</v>
      </c>
    </row>
    <row r="322" spans="1:6" ht="15.75">
      <c r="A322" s="295">
        <v>36796</v>
      </c>
      <c r="B322" s="296">
        <v>15000</v>
      </c>
      <c r="C322" s="291" t="s">
        <v>1572</v>
      </c>
      <c r="D322" s="291" t="s">
        <v>1569</v>
      </c>
      <c r="E322" s="291" t="s">
        <v>1570</v>
      </c>
      <c r="F322" s="291" t="s">
        <v>1571</v>
      </c>
    </row>
    <row r="323" spans="1:6" ht="15.75">
      <c r="A323" s="295">
        <v>36796</v>
      </c>
      <c r="B323" s="296">
        <v>7277</v>
      </c>
      <c r="C323" s="291" t="s">
        <v>1584</v>
      </c>
      <c r="D323" s="291" t="s">
        <v>1569</v>
      </c>
      <c r="E323" s="291" t="s">
        <v>1576</v>
      </c>
      <c r="F323" s="291" t="s">
        <v>1571</v>
      </c>
    </row>
    <row r="324" spans="1:6" ht="15.75">
      <c r="A324" s="295">
        <v>36796</v>
      </c>
      <c r="B324" s="296">
        <v>100</v>
      </c>
      <c r="C324" s="291" t="s">
        <v>1568</v>
      </c>
      <c r="D324" s="291" t="s">
        <v>1569</v>
      </c>
      <c r="E324" s="291" t="s">
        <v>1570</v>
      </c>
      <c r="F324" s="291" t="s">
        <v>1571</v>
      </c>
    </row>
    <row r="325" spans="1:6" ht="15.75">
      <c r="A325" s="295">
        <v>36796</v>
      </c>
      <c r="B325" s="296">
        <v>1000</v>
      </c>
      <c r="C325" s="291" t="s">
        <v>1568</v>
      </c>
      <c r="D325" s="291" t="s">
        <v>1569</v>
      </c>
      <c r="E325" s="291" t="s">
        <v>1570</v>
      </c>
      <c r="F325" s="291" t="s">
        <v>1571</v>
      </c>
    </row>
    <row r="326" spans="1:6" ht="15.75">
      <c r="A326" s="295">
        <v>36796</v>
      </c>
      <c r="B326" s="296">
        <v>6000</v>
      </c>
      <c r="C326" s="291" t="s">
        <v>1568</v>
      </c>
      <c r="D326" s="291" t="s">
        <v>1573</v>
      </c>
      <c r="E326" s="291" t="s">
        <v>1574</v>
      </c>
      <c r="F326" s="291" t="s">
        <v>1571</v>
      </c>
    </row>
    <row r="327" spans="1:6" ht="15.75">
      <c r="A327" s="295">
        <v>36796</v>
      </c>
      <c r="B327" s="296">
        <v>12505</v>
      </c>
      <c r="C327" s="291" t="s">
        <v>1572</v>
      </c>
      <c r="D327" s="291" t="s">
        <v>1569</v>
      </c>
      <c r="E327" s="291" t="s">
        <v>1574</v>
      </c>
      <c r="F327" s="291" t="s">
        <v>1571</v>
      </c>
    </row>
    <row r="328" spans="1:6" ht="15.75">
      <c r="A328" s="295">
        <v>36796</v>
      </c>
      <c r="B328" s="296">
        <v>3434</v>
      </c>
      <c r="C328" s="291" t="s">
        <v>1568</v>
      </c>
      <c r="D328" s="291" t="s">
        <v>1569</v>
      </c>
      <c r="E328" s="291" t="s">
        <v>1570</v>
      </c>
      <c r="F328" s="291" t="s">
        <v>1571</v>
      </c>
    </row>
    <row r="329" spans="1:6" ht="15.75">
      <c r="A329" s="295">
        <v>36796</v>
      </c>
      <c r="B329" s="296">
        <v>5000</v>
      </c>
      <c r="C329" s="291" t="s">
        <v>364</v>
      </c>
      <c r="D329" s="291" t="s">
        <v>1569</v>
      </c>
      <c r="E329" s="291" t="s">
        <v>1574</v>
      </c>
      <c r="F329" s="291" t="s">
        <v>1571</v>
      </c>
    </row>
    <row r="330" spans="1:6" ht="15.75">
      <c r="A330" s="295">
        <v>36796</v>
      </c>
      <c r="B330" s="296">
        <v>15984</v>
      </c>
      <c r="C330" s="291" t="s">
        <v>364</v>
      </c>
      <c r="D330" s="291" t="s">
        <v>1569</v>
      </c>
      <c r="E330" s="291" t="s">
        <v>1576</v>
      </c>
      <c r="F330" s="291" t="s">
        <v>1579</v>
      </c>
    </row>
    <row r="331" spans="1:6" ht="15.75">
      <c r="A331" s="295">
        <v>36797</v>
      </c>
      <c r="B331" s="296">
        <v>5879</v>
      </c>
      <c r="C331" s="291" t="s">
        <v>1568</v>
      </c>
      <c r="D331" s="291" t="s">
        <v>1569</v>
      </c>
      <c r="E331" s="291" t="s">
        <v>1570</v>
      </c>
      <c r="F331" s="291" t="s">
        <v>1579</v>
      </c>
    </row>
    <row r="332" spans="1:6" ht="15.75">
      <c r="A332" s="295">
        <v>36797</v>
      </c>
      <c r="B332" s="296">
        <v>3171</v>
      </c>
      <c r="C332" s="291" t="s">
        <v>1568</v>
      </c>
      <c r="D332" s="291" t="s">
        <v>1569</v>
      </c>
      <c r="E332" s="291" t="s">
        <v>1574</v>
      </c>
      <c r="F332" s="291" t="s">
        <v>1571</v>
      </c>
    </row>
    <row r="333" spans="1:6" ht="15.75">
      <c r="A333" s="295">
        <v>36797</v>
      </c>
      <c r="B333" s="296">
        <v>4000</v>
      </c>
      <c r="C333" s="291" t="s">
        <v>364</v>
      </c>
      <c r="D333" s="291" t="s">
        <v>1569</v>
      </c>
      <c r="E333" s="291" t="s">
        <v>1570</v>
      </c>
      <c r="F333" s="291" t="s">
        <v>1579</v>
      </c>
    </row>
    <row r="334" spans="1:6" ht="15.75">
      <c r="A334" s="295">
        <v>36797</v>
      </c>
      <c r="B334" s="296">
        <v>2000</v>
      </c>
      <c r="C334" s="291" t="s">
        <v>1584</v>
      </c>
      <c r="D334" s="291" t="s">
        <v>1569</v>
      </c>
      <c r="E334" s="291" t="s">
        <v>1574</v>
      </c>
      <c r="F334" s="291" t="s">
        <v>1571</v>
      </c>
    </row>
    <row r="335" spans="1:6" ht="15.75">
      <c r="A335" s="295">
        <v>36797</v>
      </c>
      <c r="B335" s="296">
        <v>14548</v>
      </c>
      <c r="C335" s="291" t="s">
        <v>1572</v>
      </c>
      <c r="D335" s="291" t="s">
        <v>1569</v>
      </c>
      <c r="E335" s="291" t="s">
        <v>1570</v>
      </c>
      <c r="F335" s="291" t="s">
        <v>1571</v>
      </c>
    </row>
    <row r="336" spans="1:6" ht="15.75">
      <c r="A336" s="295">
        <v>36797</v>
      </c>
      <c r="B336" s="296">
        <v>240</v>
      </c>
      <c r="C336" s="291" t="s">
        <v>1568</v>
      </c>
      <c r="D336" s="291" t="s">
        <v>1569</v>
      </c>
      <c r="E336" s="291" t="s">
        <v>1570</v>
      </c>
      <c r="F336" s="291" t="s">
        <v>1571</v>
      </c>
    </row>
    <row r="337" spans="1:6" ht="15.75">
      <c r="A337" s="295">
        <v>36797</v>
      </c>
      <c r="B337" s="296">
        <v>25000</v>
      </c>
      <c r="C337" s="291" t="s">
        <v>364</v>
      </c>
      <c r="D337" s="291" t="s">
        <v>1569</v>
      </c>
      <c r="E337" s="291" t="s">
        <v>1576</v>
      </c>
      <c r="F337" s="291" t="s">
        <v>1571</v>
      </c>
    </row>
    <row r="338" spans="1:6" ht="15.75">
      <c r="A338" s="295">
        <v>36798</v>
      </c>
      <c r="B338" s="296">
        <v>90000</v>
      </c>
      <c r="C338" s="291" t="s">
        <v>1572</v>
      </c>
      <c r="D338" s="291" t="s">
        <v>1569</v>
      </c>
      <c r="E338" s="291" t="s">
        <v>1570</v>
      </c>
      <c r="F338" s="291" t="s">
        <v>1571</v>
      </c>
    </row>
    <row r="339" spans="1:6" ht="15.75">
      <c r="A339" s="295">
        <v>36798</v>
      </c>
      <c r="B339" s="296">
        <v>124</v>
      </c>
      <c r="C339" s="291" t="s">
        <v>1568</v>
      </c>
      <c r="D339" s="291" t="s">
        <v>1573</v>
      </c>
      <c r="E339" s="291" t="s">
        <v>1570</v>
      </c>
      <c r="F339" s="291" t="s">
        <v>1571</v>
      </c>
    </row>
    <row r="340" spans="1:6" ht="15.75">
      <c r="A340" s="295">
        <v>36798</v>
      </c>
      <c r="B340" s="296">
        <v>400</v>
      </c>
      <c r="C340" s="291" t="s">
        <v>1568</v>
      </c>
      <c r="D340" s="291" t="s">
        <v>1573</v>
      </c>
      <c r="E340" s="291" t="s">
        <v>1570</v>
      </c>
      <c r="F340" s="291" t="s">
        <v>1571</v>
      </c>
    </row>
    <row r="341" spans="1:6" ht="15.75">
      <c r="A341" s="295">
        <v>36798</v>
      </c>
      <c r="B341" s="296">
        <v>100</v>
      </c>
      <c r="C341" s="291" t="s">
        <v>1568</v>
      </c>
      <c r="D341" s="291" t="s">
        <v>1569</v>
      </c>
      <c r="E341" s="291" t="s">
        <v>1570</v>
      </c>
      <c r="F341" s="291" t="s">
        <v>1571</v>
      </c>
    </row>
    <row r="342" spans="1:6" ht="15.75">
      <c r="A342" s="295">
        <v>36798</v>
      </c>
      <c r="B342" s="296">
        <v>14644</v>
      </c>
      <c r="C342" s="291" t="s">
        <v>1572</v>
      </c>
      <c r="D342" s="291" t="s">
        <v>1569</v>
      </c>
      <c r="E342" s="291" t="s">
        <v>1574</v>
      </c>
      <c r="F342" s="291" t="s">
        <v>1579</v>
      </c>
    </row>
    <row r="343" spans="1:6" ht="15.75">
      <c r="A343" s="295">
        <v>36798</v>
      </c>
      <c r="B343" s="296">
        <v>11000</v>
      </c>
      <c r="C343" s="291" t="s">
        <v>1572</v>
      </c>
      <c r="D343" s="291" t="s">
        <v>1569</v>
      </c>
      <c r="E343" s="291" t="s">
        <v>1570</v>
      </c>
      <c r="F343" s="291" t="s">
        <v>1579</v>
      </c>
    </row>
    <row r="344" spans="1:6" ht="15.75">
      <c r="A344" s="295">
        <v>36798</v>
      </c>
      <c r="B344" s="296">
        <v>2000</v>
      </c>
      <c r="C344" s="291" t="s">
        <v>1572</v>
      </c>
      <c r="D344" s="291" t="s">
        <v>1569</v>
      </c>
      <c r="E344" s="291" t="s">
        <v>1570</v>
      </c>
      <c r="F344" s="291" t="s">
        <v>1579</v>
      </c>
    </row>
    <row r="345" spans="1:6" ht="15.75">
      <c r="A345" s="295">
        <v>36798</v>
      </c>
      <c r="B345" s="296">
        <v>4535</v>
      </c>
      <c r="C345" s="291" t="s">
        <v>1568</v>
      </c>
      <c r="D345" s="291" t="s">
        <v>1569</v>
      </c>
      <c r="E345" s="291" t="s">
        <v>1576</v>
      </c>
      <c r="F345" s="291" t="s">
        <v>1571</v>
      </c>
    </row>
    <row r="346" spans="1:6" ht="15.75">
      <c r="A346" s="295">
        <v>36798</v>
      </c>
      <c r="B346" s="296">
        <v>7000</v>
      </c>
      <c r="C346" s="291" t="s">
        <v>1584</v>
      </c>
      <c r="D346" s="291" t="s">
        <v>1569</v>
      </c>
      <c r="E346" s="291" t="s">
        <v>1576</v>
      </c>
      <c r="F346" s="291" t="s">
        <v>1571</v>
      </c>
    </row>
    <row r="347" spans="1:6" ht="15.75">
      <c r="A347" s="295">
        <v>36798</v>
      </c>
      <c r="B347" s="296">
        <v>12000</v>
      </c>
      <c r="C347" s="291" t="s">
        <v>1568</v>
      </c>
      <c r="D347" s="291" t="s">
        <v>1569</v>
      </c>
      <c r="E347" s="291" t="s">
        <v>1570</v>
      </c>
      <c r="F347" s="291" t="s">
        <v>1571</v>
      </c>
    </row>
    <row r="348" spans="1:6" ht="15.75">
      <c r="A348" s="295">
        <v>36798</v>
      </c>
      <c r="B348" s="296">
        <v>13500</v>
      </c>
      <c r="C348" s="291" t="s">
        <v>1572</v>
      </c>
      <c r="D348" s="291" t="s">
        <v>1569</v>
      </c>
      <c r="E348" s="291" t="s">
        <v>1576</v>
      </c>
      <c r="F348" s="291" t="s">
        <v>1571</v>
      </c>
    </row>
    <row r="349" spans="1:6" ht="15.75">
      <c r="A349" s="295">
        <v>36798</v>
      </c>
      <c r="B349" s="296">
        <v>4535</v>
      </c>
      <c r="C349" s="291" t="s">
        <v>1568</v>
      </c>
      <c r="D349" s="291" t="s">
        <v>1569</v>
      </c>
      <c r="E349" s="291" t="s">
        <v>1576</v>
      </c>
      <c r="F349" s="291" t="s">
        <v>1579</v>
      </c>
    </row>
    <row r="350" spans="1:6" ht="15.75">
      <c r="A350" s="295">
        <v>36798</v>
      </c>
      <c r="B350" s="296">
        <v>1946</v>
      </c>
      <c r="C350" s="291" t="s">
        <v>1568</v>
      </c>
      <c r="D350" s="291" t="s">
        <v>1569</v>
      </c>
      <c r="E350" s="291" t="s">
        <v>1570</v>
      </c>
      <c r="F350" s="291" t="s">
        <v>1579</v>
      </c>
    </row>
    <row r="351" spans="1:6" ht="15.75">
      <c r="A351" s="295">
        <v>36798</v>
      </c>
      <c r="B351" s="296">
        <v>1946</v>
      </c>
      <c r="C351" s="291" t="s">
        <v>1568</v>
      </c>
      <c r="D351" s="291" t="s">
        <v>1569</v>
      </c>
      <c r="E351" s="291" t="s">
        <v>1570</v>
      </c>
      <c r="F351" s="291" t="s">
        <v>1571</v>
      </c>
    </row>
    <row r="352" spans="1:6" ht="15.75">
      <c r="A352" s="295">
        <v>36798</v>
      </c>
      <c r="B352" s="296">
        <v>1000</v>
      </c>
      <c r="C352" s="291" t="s">
        <v>1568</v>
      </c>
      <c r="D352" s="291" t="s">
        <v>1569</v>
      </c>
      <c r="E352" s="291" t="s">
        <v>1570</v>
      </c>
      <c r="F352" s="291" t="s">
        <v>1571</v>
      </c>
    </row>
    <row r="353" spans="1:6" ht="15.75">
      <c r="A353" s="295">
        <v>36798</v>
      </c>
      <c r="B353" s="296">
        <v>4000</v>
      </c>
      <c r="C353" s="291" t="s">
        <v>1568</v>
      </c>
      <c r="D353" s="291" t="s">
        <v>1573</v>
      </c>
      <c r="E353" s="291" t="s">
        <v>1576</v>
      </c>
      <c r="F353" s="291" t="s">
        <v>1571</v>
      </c>
    </row>
  </sheetData>
  <mergeCells count="1">
    <mergeCell ref="A1:I1"/>
  </mergeCells>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222"/>
  <sheetViews>
    <sheetView topLeftCell="C1" zoomScale="130" zoomScaleNormal="130" workbookViewId="0">
      <selection activeCell="H27" sqref="H27"/>
    </sheetView>
  </sheetViews>
  <sheetFormatPr defaultRowHeight="15"/>
  <cols>
    <col min="1" max="1" width="17.7109375" customWidth="1"/>
    <col min="2" max="2" width="19.28515625" customWidth="1"/>
    <col min="5" max="5" width="13.28515625" customWidth="1"/>
    <col min="6" max="6" width="16.5703125" bestFit="1" customWidth="1"/>
    <col min="11" max="11" width="34.42578125" customWidth="1"/>
  </cols>
  <sheetData>
    <row r="1" spans="1:18" ht="26.25">
      <c r="A1" s="175" t="s">
        <v>1045</v>
      </c>
      <c r="B1" s="175" t="s">
        <v>1046</v>
      </c>
      <c r="E1" s="443" t="s">
        <v>1274</v>
      </c>
      <c r="F1" s="443"/>
    </row>
    <row r="2" spans="1:18">
      <c r="A2" s="173" t="s">
        <v>1047</v>
      </c>
      <c r="B2" s="173">
        <v>69</v>
      </c>
      <c r="I2" s="97"/>
      <c r="J2" s="97"/>
      <c r="K2" s="97"/>
      <c r="L2" s="97"/>
      <c r="M2" s="97"/>
      <c r="N2" s="97"/>
      <c r="O2" s="97"/>
      <c r="P2" s="97"/>
      <c r="Q2" s="97"/>
      <c r="R2" s="97"/>
    </row>
    <row r="3" spans="1:18">
      <c r="A3" s="174" t="s">
        <v>1048</v>
      </c>
      <c r="B3" s="174">
        <v>81</v>
      </c>
      <c r="E3" s="149" t="s">
        <v>1268</v>
      </c>
      <c r="F3" s="149" t="s">
        <v>1269</v>
      </c>
      <c r="G3" s="149" t="s">
        <v>1270</v>
      </c>
      <c r="H3" s="149" t="s">
        <v>1271</v>
      </c>
      <c r="I3" s="97"/>
      <c r="J3" s="97"/>
      <c r="K3" s="97"/>
      <c r="L3" s="97"/>
      <c r="M3" s="97"/>
      <c r="N3" s="97"/>
      <c r="O3" s="97"/>
      <c r="P3" s="97"/>
      <c r="Q3" s="97"/>
      <c r="R3" s="97"/>
    </row>
    <row r="4" spans="1:18">
      <c r="A4" s="174" t="s">
        <v>1049</v>
      </c>
      <c r="B4" s="174">
        <v>100</v>
      </c>
      <c r="E4" s="176">
        <v>90</v>
      </c>
      <c r="F4" s="176">
        <v>100</v>
      </c>
      <c r="G4" s="177" t="s">
        <v>412</v>
      </c>
      <c r="H4" s="177"/>
      <c r="I4" s="97"/>
      <c r="J4" s="97"/>
      <c r="K4" s="97"/>
      <c r="L4" s="97"/>
      <c r="M4" s="97"/>
      <c r="N4" s="97"/>
      <c r="O4" s="97"/>
      <c r="P4" s="97"/>
      <c r="Q4" s="97"/>
      <c r="R4" s="97"/>
    </row>
    <row r="5" spans="1:18">
      <c r="A5" s="173" t="s">
        <v>1050</v>
      </c>
      <c r="B5" s="173">
        <v>28</v>
      </c>
      <c r="E5" s="176">
        <v>80</v>
      </c>
      <c r="F5" s="176">
        <v>89</v>
      </c>
      <c r="G5" s="177" t="s">
        <v>413</v>
      </c>
      <c r="H5" s="177"/>
      <c r="I5" s="97"/>
      <c r="J5" s="97"/>
      <c r="K5" s="97"/>
      <c r="L5" s="97"/>
      <c r="M5" s="97"/>
      <c r="N5" s="97"/>
      <c r="O5" s="97"/>
      <c r="P5" s="97"/>
      <c r="Q5" s="97"/>
      <c r="R5" s="97"/>
    </row>
    <row r="6" spans="1:18">
      <c r="A6" s="174" t="s">
        <v>1051</v>
      </c>
      <c r="B6" s="174">
        <v>93</v>
      </c>
      <c r="E6" s="176">
        <v>51</v>
      </c>
      <c r="F6" s="176">
        <v>79</v>
      </c>
      <c r="G6" s="177" t="s">
        <v>414</v>
      </c>
      <c r="H6" s="177"/>
      <c r="I6" s="97"/>
      <c r="J6" s="97"/>
      <c r="K6" s="97"/>
      <c r="L6" s="97"/>
      <c r="M6" s="97"/>
      <c r="N6" s="97"/>
      <c r="O6" s="97"/>
      <c r="P6" s="97"/>
      <c r="Q6" s="97"/>
      <c r="R6" s="97"/>
    </row>
    <row r="7" spans="1:18">
      <c r="A7" s="174" t="s">
        <v>1052</v>
      </c>
      <c r="B7" s="174">
        <v>50</v>
      </c>
      <c r="E7" s="176">
        <v>41</v>
      </c>
      <c r="F7" s="176">
        <v>50</v>
      </c>
      <c r="G7" s="177" t="s">
        <v>415</v>
      </c>
      <c r="H7" s="177"/>
      <c r="I7" s="97"/>
      <c r="J7" s="97"/>
      <c r="K7" s="97"/>
      <c r="L7" s="97"/>
      <c r="M7" s="97"/>
      <c r="N7" s="97"/>
      <c r="O7" s="97"/>
      <c r="P7" s="97"/>
      <c r="Q7" s="97"/>
      <c r="R7" s="97"/>
    </row>
    <row r="8" spans="1:18">
      <c r="A8" s="173" t="s">
        <v>1053</v>
      </c>
      <c r="B8" s="173">
        <v>100</v>
      </c>
      <c r="E8" s="176">
        <v>0</v>
      </c>
      <c r="F8" s="176">
        <v>40</v>
      </c>
      <c r="G8" s="177" t="s">
        <v>1272</v>
      </c>
      <c r="H8" s="177"/>
      <c r="I8" s="97"/>
      <c r="J8" s="97"/>
      <c r="K8" s="97"/>
      <c r="L8" s="97"/>
      <c r="M8" s="97"/>
      <c r="N8" s="97"/>
      <c r="O8" s="97"/>
      <c r="P8" s="97"/>
      <c r="Q8" s="97"/>
      <c r="R8" s="97"/>
    </row>
    <row r="9" spans="1:18">
      <c r="A9" s="174" t="s">
        <v>1054</v>
      </c>
      <c r="B9" s="174">
        <v>82</v>
      </c>
      <c r="E9" s="128"/>
      <c r="F9" s="128"/>
      <c r="G9" s="128"/>
      <c r="H9" s="128"/>
      <c r="I9" s="97"/>
      <c r="J9" s="97"/>
      <c r="K9" s="97"/>
      <c r="L9" s="97"/>
      <c r="M9" s="97"/>
      <c r="N9" s="97"/>
      <c r="O9" s="97"/>
      <c r="P9" s="97"/>
      <c r="Q9" s="97"/>
      <c r="R9" s="97"/>
    </row>
    <row r="10" spans="1:18">
      <c r="A10" s="174" t="s">
        <v>1055</v>
      </c>
      <c r="B10" s="174">
        <v>86</v>
      </c>
      <c r="E10" s="97"/>
      <c r="F10" s="97"/>
      <c r="G10" s="97"/>
      <c r="H10" s="97"/>
      <c r="I10" s="97"/>
      <c r="J10" s="97"/>
      <c r="K10" s="97"/>
      <c r="L10" s="97"/>
      <c r="M10" s="97"/>
      <c r="N10" s="97"/>
      <c r="O10" s="97"/>
      <c r="P10" s="97"/>
      <c r="Q10" s="97"/>
      <c r="R10" s="97"/>
    </row>
    <row r="11" spans="1:18">
      <c r="A11" s="173" t="s">
        <v>1056</v>
      </c>
      <c r="B11" s="173">
        <v>81</v>
      </c>
      <c r="E11" s="126" t="s">
        <v>1273</v>
      </c>
      <c r="F11" s="97"/>
      <c r="G11" s="97"/>
      <c r="H11" s="97"/>
    </row>
    <row r="12" spans="1:18">
      <c r="A12" s="173" t="s">
        <v>1057</v>
      </c>
      <c r="B12" s="173">
        <v>75</v>
      </c>
    </row>
    <row r="13" spans="1:18">
      <c r="A13" s="174" t="s">
        <v>1058</v>
      </c>
      <c r="B13" s="174">
        <v>80</v>
      </c>
    </row>
    <row r="14" spans="1:18">
      <c r="A14" s="173" t="s">
        <v>1059</v>
      </c>
      <c r="B14" s="173">
        <v>71</v>
      </c>
    </row>
    <row r="15" spans="1:18" ht="26.25">
      <c r="A15" s="174" t="s">
        <v>1060</v>
      </c>
      <c r="B15" s="174">
        <v>88</v>
      </c>
      <c r="E15" s="443" t="s">
        <v>1275</v>
      </c>
      <c r="F15" s="443"/>
    </row>
    <row r="16" spans="1:18">
      <c r="A16" s="173" t="s">
        <v>1061</v>
      </c>
      <c r="B16" s="173">
        <v>48</v>
      </c>
    </row>
    <row r="17" spans="1:6">
      <c r="A17" s="174" t="s">
        <v>1062</v>
      </c>
      <c r="B17" s="174">
        <v>82</v>
      </c>
    </row>
    <row r="18" spans="1:6">
      <c r="A18" s="174" t="s">
        <v>1063</v>
      </c>
      <c r="B18" s="174">
        <v>85</v>
      </c>
      <c r="E18" t="s">
        <v>1276</v>
      </c>
    </row>
    <row r="19" spans="1:6">
      <c r="A19" s="173" t="s">
        <v>1064</v>
      </c>
      <c r="B19" s="173">
        <v>82</v>
      </c>
    </row>
    <row r="20" spans="1:6">
      <c r="A20" s="174" t="s">
        <v>1065</v>
      </c>
      <c r="B20" s="174">
        <v>80</v>
      </c>
    </row>
    <row r="21" spans="1:6">
      <c r="A21" s="174" t="s">
        <v>1066</v>
      </c>
      <c r="B21" s="174">
        <v>77</v>
      </c>
    </row>
    <row r="22" spans="1:6">
      <c r="A22" s="173" t="s">
        <v>1067</v>
      </c>
      <c r="B22" s="173">
        <v>35</v>
      </c>
    </row>
    <row r="23" spans="1:6">
      <c r="A23" s="173" t="s">
        <v>1068</v>
      </c>
      <c r="B23" s="173">
        <v>90</v>
      </c>
      <c r="E23" s="33"/>
      <c r="F23" s="297"/>
    </row>
    <row r="24" spans="1:6">
      <c r="A24" s="174" t="s">
        <v>1069</v>
      </c>
      <c r="B24" s="174">
        <v>86</v>
      </c>
      <c r="E24" s="33"/>
      <c r="F24" s="297"/>
    </row>
    <row r="25" spans="1:6">
      <c r="A25" s="174" t="s">
        <v>1070</v>
      </c>
      <c r="B25" s="174">
        <v>62</v>
      </c>
      <c r="E25" s="33"/>
      <c r="F25" s="297"/>
    </row>
    <row r="26" spans="1:6">
      <c r="A26" s="173" t="s">
        <v>1071</v>
      </c>
      <c r="B26" s="173">
        <v>58</v>
      </c>
      <c r="E26" s="33"/>
      <c r="F26" s="297"/>
    </row>
    <row r="27" spans="1:6">
      <c r="A27" s="173" t="s">
        <v>1072</v>
      </c>
      <c r="B27" s="173">
        <v>34</v>
      </c>
      <c r="E27" s="33"/>
      <c r="F27" s="297"/>
    </row>
    <row r="28" spans="1:6">
      <c r="A28" s="174" t="s">
        <v>1073</v>
      </c>
      <c r="B28" s="174">
        <v>62</v>
      </c>
    </row>
    <row r="29" spans="1:6">
      <c r="A29" s="173" t="s">
        <v>1074</v>
      </c>
      <c r="B29" s="173">
        <v>95</v>
      </c>
    </row>
    <row r="30" spans="1:6">
      <c r="A30" s="174" t="s">
        <v>1075</v>
      </c>
      <c r="B30" s="174">
        <v>84</v>
      </c>
    </row>
    <row r="31" spans="1:6">
      <c r="A31" s="173" t="s">
        <v>1076</v>
      </c>
      <c r="B31" s="173">
        <v>89</v>
      </c>
    </row>
    <row r="32" spans="1:6">
      <c r="A32" s="174" t="s">
        <v>1077</v>
      </c>
      <c r="B32" s="174">
        <v>75</v>
      </c>
    </row>
    <row r="33" spans="1:2">
      <c r="A33" s="174" t="s">
        <v>1078</v>
      </c>
      <c r="B33" s="174">
        <v>89</v>
      </c>
    </row>
    <row r="34" spans="1:2">
      <c r="A34" s="174" t="s">
        <v>1079</v>
      </c>
      <c r="B34" s="174">
        <v>90</v>
      </c>
    </row>
    <row r="35" spans="1:2">
      <c r="A35" s="174" t="s">
        <v>1080</v>
      </c>
      <c r="B35" s="174">
        <v>69</v>
      </c>
    </row>
    <row r="36" spans="1:2">
      <c r="A36" s="174" t="s">
        <v>1081</v>
      </c>
      <c r="B36" s="174">
        <v>93</v>
      </c>
    </row>
    <row r="37" spans="1:2">
      <c r="A37" s="173" t="s">
        <v>1082</v>
      </c>
      <c r="B37" s="173">
        <v>70</v>
      </c>
    </row>
    <row r="38" spans="1:2">
      <c r="A38" s="173" t="s">
        <v>1083</v>
      </c>
      <c r="B38" s="173">
        <v>68</v>
      </c>
    </row>
    <row r="39" spans="1:2">
      <c r="A39" s="173" t="s">
        <v>1084</v>
      </c>
      <c r="B39" s="173">
        <v>54</v>
      </c>
    </row>
    <row r="40" spans="1:2">
      <c r="A40" s="174" t="s">
        <v>1085</v>
      </c>
      <c r="B40" s="174">
        <v>80</v>
      </c>
    </row>
    <row r="41" spans="1:2">
      <c r="A41" s="173" t="s">
        <v>1086</v>
      </c>
      <c r="B41" s="173">
        <v>66</v>
      </c>
    </row>
    <row r="42" spans="1:2">
      <c r="A42" s="174" t="s">
        <v>1087</v>
      </c>
      <c r="B42" s="174">
        <v>82</v>
      </c>
    </row>
    <row r="43" spans="1:2">
      <c r="A43" s="174" t="s">
        <v>1088</v>
      </c>
      <c r="B43" s="174">
        <v>69</v>
      </c>
    </row>
    <row r="44" spans="1:2">
      <c r="A44" s="174" t="s">
        <v>1089</v>
      </c>
      <c r="B44" s="174">
        <v>60</v>
      </c>
    </row>
    <row r="45" spans="1:2">
      <c r="A45" s="174" t="s">
        <v>1090</v>
      </c>
      <c r="B45" s="174">
        <v>95</v>
      </c>
    </row>
    <row r="46" spans="1:2">
      <c r="A46" s="173" t="s">
        <v>1091</v>
      </c>
      <c r="B46" s="173">
        <v>60</v>
      </c>
    </row>
    <row r="47" spans="1:2">
      <c r="A47" s="174" t="s">
        <v>1092</v>
      </c>
      <c r="B47" s="174">
        <v>82</v>
      </c>
    </row>
    <row r="48" spans="1:2">
      <c r="A48" s="174" t="s">
        <v>1093</v>
      </c>
      <c r="B48" s="174">
        <v>67</v>
      </c>
    </row>
    <row r="49" spans="1:2">
      <c r="A49" s="174" t="s">
        <v>1094</v>
      </c>
      <c r="B49" s="174">
        <v>87</v>
      </c>
    </row>
    <row r="50" spans="1:2">
      <c r="A50" s="174" t="s">
        <v>1095</v>
      </c>
      <c r="B50" s="174">
        <v>81</v>
      </c>
    </row>
    <row r="51" spans="1:2">
      <c r="A51" s="174" t="s">
        <v>1096</v>
      </c>
      <c r="B51" s="174">
        <v>52</v>
      </c>
    </row>
    <row r="52" spans="1:2">
      <c r="A52" s="174" t="s">
        <v>1097</v>
      </c>
      <c r="B52" s="174">
        <v>91</v>
      </c>
    </row>
    <row r="53" spans="1:2">
      <c r="A53" s="174" t="s">
        <v>1098</v>
      </c>
      <c r="B53" s="174">
        <v>95</v>
      </c>
    </row>
    <row r="54" spans="1:2">
      <c r="A54" s="174" t="s">
        <v>1099</v>
      </c>
      <c r="B54" s="174">
        <v>53</v>
      </c>
    </row>
    <row r="55" spans="1:2">
      <c r="A55" s="174" t="s">
        <v>1100</v>
      </c>
      <c r="B55" s="174">
        <v>84</v>
      </c>
    </row>
    <row r="56" spans="1:2">
      <c r="A56" s="174" t="s">
        <v>1101</v>
      </c>
      <c r="B56" s="174">
        <v>100</v>
      </c>
    </row>
    <row r="57" spans="1:2">
      <c r="A57" s="174" t="s">
        <v>1102</v>
      </c>
      <c r="B57" s="174">
        <v>82</v>
      </c>
    </row>
    <row r="58" spans="1:2">
      <c r="A58" s="174" t="s">
        <v>1103</v>
      </c>
      <c r="B58" s="174">
        <v>63</v>
      </c>
    </row>
    <row r="59" spans="1:2">
      <c r="A59" s="174" t="s">
        <v>1104</v>
      </c>
      <c r="B59" s="174">
        <v>82</v>
      </c>
    </row>
    <row r="60" spans="1:2">
      <c r="A60" s="174" t="s">
        <v>1105</v>
      </c>
      <c r="B60" s="174">
        <v>85</v>
      </c>
    </row>
    <row r="61" spans="1:2">
      <c r="A61" s="174" t="s">
        <v>1106</v>
      </c>
      <c r="B61" s="174">
        <v>88</v>
      </c>
    </row>
    <row r="62" spans="1:2">
      <c r="A62" s="173" t="s">
        <v>1107</v>
      </c>
      <c r="B62" s="173">
        <v>62</v>
      </c>
    </row>
    <row r="63" spans="1:2">
      <c r="A63" s="174" t="s">
        <v>1108</v>
      </c>
      <c r="B63" s="174">
        <v>62</v>
      </c>
    </row>
    <row r="64" spans="1:2">
      <c r="A64" s="174" t="s">
        <v>1109</v>
      </c>
      <c r="B64" s="174">
        <v>98</v>
      </c>
    </row>
    <row r="65" spans="1:2">
      <c r="A65" s="174" t="s">
        <v>1110</v>
      </c>
      <c r="B65" s="174">
        <v>87</v>
      </c>
    </row>
    <row r="66" spans="1:2">
      <c r="A66" s="174" t="s">
        <v>1111</v>
      </c>
      <c r="B66" s="174">
        <v>91</v>
      </c>
    </row>
    <row r="67" spans="1:2">
      <c r="A67" s="173" t="s">
        <v>1112</v>
      </c>
      <c r="B67" s="173">
        <v>49</v>
      </c>
    </row>
    <row r="68" spans="1:2">
      <c r="A68" s="174" t="s">
        <v>1113</v>
      </c>
      <c r="B68" s="174">
        <v>84</v>
      </c>
    </row>
    <row r="69" spans="1:2">
      <c r="A69" s="174" t="s">
        <v>1114</v>
      </c>
      <c r="B69" s="174">
        <v>89</v>
      </c>
    </row>
    <row r="70" spans="1:2">
      <c r="A70" s="173" t="s">
        <v>1115</v>
      </c>
      <c r="B70" s="173">
        <v>87</v>
      </c>
    </row>
    <row r="71" spans="1:2">
      <c r="A71" s="174" t="s">
        <v>1116</v>
      </c>
      <c r="B71" s="174">
        <v>87</v>
      </c>
    </row>
    <row r="72" spans="1:2">
      <c r="A72" s="174" t="s">
        <v>1117</v>
      </c>
      <c r="B72" s="174">
        <v>85</v>
      </c>
    </row>
    <row r="73" spans="1:2">
      <c r="A73" s="174" t="s">
        <v>1118</v>
      </c>
      <c r="B73" s="174">
        <v>92</v>
      </c>
    </row>
    <row r="74" spans="1:2">
      <c r="A74" s="174" t="s">
        <v>1119</v>
      </c>
      <c r="B74" s="174">
        <v>94</v>
      </c>
    </row>
    <row r="75" spans="1:2">
      <c r="A75" s="174" t="s">
        <v>1120</v>
      </c>
      <c r="B75" s="174">
        <v>91</v>
      </c>
    </row>
    <row r="76" spans="1:2">
      <c r="A76" s="174" t="s">
        <v>1121</v>
      </c>
      <c r="B76" s="174">
        <v>86</v>
      </c>
    </row>
    <row r="77" spans="1:2">
      <c r="A77" s="174" t="s">
        <v>1122</v>
      </c>
      <c r="B77" s="174">
        <v>90</v>
      </c>
    </row>
    <row r="78" spans="1:2">
      <c r="A78" s="174" t="s">
        <v>1123</v>
      </c>
      <c r="B78" s="174">
        <v>80</v>
      </c>
    </row>
    <row r="79" spans="1:2">
      <c r="A79" s="174" t="s">
        <v>1124</v>
      </c>
      <c r="B79" s="174">
        <v>81</v>
      </c>
    </row>
    <row r="80" spans="1:2">
      <c r="A80" s="174" t="s">
        <v>1125</v>
      </c>
      <c r="B80" s="174">
        <v>81</v>
      </c>
    </row>
    <row r="81" spans="1:2">
      <c r="A81" s="174" t="s">
        <v>1126</v>
      </c>
      <c r="B81" s="174">
        <v>91</v>
      </c>
    </row>
    <row r="82" spans="1:2">
      <c r="A82" s="174" t="s">
        <v>1127</v>
      </c>
      <c r="B82" s="174">
        <v>93</v>
      </c>
    </row>
    <row r="83" spans="1:2">
      <c r="A83" s="174" t="s">
        <v>1128</v>
      </c>
      <c r="B83" s="174">
        <v>89</v>
      </c>
    </row>
    <row r="84" spans="1:2">
      <c r="A84" s="174" t="s">
        <v>1129</v>
      </c>
      <c r="B84" s="174">
        <v>60</v>
      </c>
    </row>
    <row r="85" spans="1:2">
      <c r="A85" s="173" t="s">
        <v>1130</v>
      </c>
      <c r="B85" s="173">
        <v>35</v>
      </c>
    </row>
    <row r="86" spans="1:2">
      <c r="A86" s="173" t="s">
        <v>1131</v>
      </c>
      <c r="B86" s="173">
        <v>65</v>
      </c>
    </row>
    <row r="87" spans="1:2">
      <c r="A87" s="173" t="s">
        <v>1132</v>
      </c>
      <c r="B87" s="173">
        <v>40</v>
      </c>
    </row>
    <row r="88" spans="1:2">
      <c r="A88" s="173" t="s">
        <v>1133</v>
      </c>
      <c r="B88" s="173">
        <v>58</v>
      </c>
    </row>
    <row r="89" spans="1:2">
      <c r="A89" s="174" t="s">
        <v>1134</v>
      </c>
      <c r="B89" s="174">
        <v>71</v>
      </c>
    </row>
    <row r="90" spans="1:2">
      <c r="A90" s="174" t="s">
        <v>1135</v>
      </c>
      <c r="B90" s="174">
        <v>88</v>
      </c>
    </row>
    <row r="91" spans="1:2">
      <c r="A91" s="174" t="s">
        <v>1136</v>
      </c>
      <c r="B91" s="174">
        <v>62</v>
      </c>
    </row>
    <row r="92" spans="1:2">
      <c r="A92" s="173" t="s">
        <v>1137</v>
      </c>
      <c r="B92" s="173">
        <v>69</v>
      </c>
    </row>
    <row r="93" spans="1:2">
      <c r="A93" s="174" t="s">
        <v>1138</v>
      </c>
      <c r="B93" s="174">
        <v>84</v>
      </c>
    </row>
    <row r="94" spans="1:2">
      <c r="A94" s="174" t="s">
        <v>1139</v>
      </c>
      <c r="B94" s="174">
        <v>94</v>
      </c>
    </row>
    <row r="95" spans="1:2">
      <c r="A95" s="174" t="s">
        <v>1140</v>
      </c>
      <c r="B95" s="174">
        <v>84</v>
      </c>
    </row>
    <row r="96" spans="1:2">
      <c r="A96" s="174" t="s">
        <v>1141</v>
      </c>
      <c r="B96" s="174">
        <v>75</v>
      </c>
    </row>
    <row r="97" spans="1:2">
      <c r="A97" s="174" t="s">
        <v>1142</v>
      </c>
      <c r="B97" s="174">
        <v>86</v>
      </c>
    </row>
    <row r="98" spans="1:2">
      <c r="A98" s="174" t="s">
        <v>1143</v>
      </c>
      <c r="B98" s="174">
        <v>91</v>
      </c>
    </row>
    <row r="99" spans="1:2">
      <c r="A99" s="174" t="s">
        <v>1144</v>
      </c>
      <c r="B99" s="174">
        <v>80</v>
      </c>
    </row>
    <row r="100" spans="1:2">
      <c r="A100" s="174" t="s">
        <v>1145</v>
      </c>
      <c r="B100" s="174">
        <v>62</v>
      </c>
    </row>
    <row r="101" spans="1:2">
      <c r="A101" s="174" t="s">
        <v>1146</v>
      </c>
      <c r="B101" s="174">
        <v>87</v>
      </c>
    </row>
    <row r="102" spans="1:2">
      <c r="A102" s="173" t="s">
        <v>1147</v>
      </c>
      <c r="B102" s="173">
        <v>81</v>
      </c>
    </row>
    <row r="103" spans="1:2">
      <c r="A103" s="174" t="s">
        <v>1148</v>
      </c>
      <c r="B103" s="174">
        <v>88</v>
      </c>
    </row>
    <row r="104" spans="1:2">
      <c r="A104" s="174" t="s">
        <v>1149</v>
      </c>
      <c r="B104" s="174">
        <v>83</v>
      </c>
    </row>
    <row r="105" spans="1:2">
      <c r="A105" s="174" t="s">
        <v>1150</v>
      </c>
      <c r="B105" s="174">
        <v>73</v>
      </c>
    </row>
    <row r="106" spans="1:2">
      <c r="A106" s="173" t="s">
        <v>1151</v>
      </c>
      <c r="B106" s="173">
        <v>32</v>
      </c>
    </row>
    <row r="107" spans="1:2">
      <c r="A107" s="174" t="s">
        <v>1152</v>
      </c>
      <c r="B107" s="174">
        <v>86</v>
      </c>
    </row>
    <row r="108" spans="1:2">
      <c r="A108" s="173" t="s">
        <v>1153</v>
      </c>
      <c r="B108" s="173">
        <v>79</v>
      </c>
    </row>
    <row r="109" spans="1:2">
      <c r="A109" s="174" t="s">
        <v>1154</v>
      </c>
      <c r="B109" s="174">
        <v>91</v>
      </c>
    </row>
    <row r="110" spans="1:2">
      <c r="A110" s="174" t="s">
        <v>1155</v>
      </c>
      <c r="B110" s="174">
        <v>85</v>
      </c>
    </row>
    <row r="111" spans="1:2">
      <c r="A111" s="174" t="s">
        <v>1156</v>
      </c>
      <c r="B111" s="174">
        <v>91</v>
      </c>
    </row>
    <row r="112" spans="1:2">
      <c r="A112" s="174" t="s">
        <v>1157</v>
      </c>
      <c r="B112" s="174">
        <v>83</v>
      </c>
    </row>
    <row r="113" spans="1:2">
      <c r="A113" s="174" t="s">
        <v>1158</v>
      </c>
      <c r="B113" s="174">
        <v>87</v>
      </c>
    </row>
    <row r="114" spans="1:2">
      <c r="A114" s="174" t="s">
        <v>1159</v>
      </c>
      <c r="B114" s="174">
        <v>87</v>
      </c>
    </row>
    <row r="115" spans="1:2">
      <c r="A115" s="174" t="s">
        <v>1160</v>
      </c>
      <c r="B115" s="174">
        <v>90</v>
      </c>
    </row>
    <row r="116" spans="1:2">
      <c r="A116" s="174" t="s">
        <v>1161</v>
      </c>
      <c r="B116" s="174">
        <v>91</v>
      </c>
    </row>
    <row r="117" spans="1:2">
      <c r="A117" s="174" t="s">
        <v>1162</v>
      </c>
      <c r="B117" s="174">
        <v>94</v>
      </c>
    </row>
    <row r="118" spans="1:2">
      <c r="A118" s="173" t="s">
        <v>1163</v>
      </c>
      <c r="B118" s="173">
        <v>56</v>
      </c>
    </row>
    <row r="119" spans="1:2">
      <c r="A119" s="174" t="s">
        <v>1164</v>
      </c>
      <c r="B119" s="174">
        <v>82</v>
      </c>
    </row>
    <row r="120" spans="1:2">
      <c r="A120" s="174" t="s">
        <v>1165</v>
      </c>
      <c r="B120" s="174">
        <v>72</v>
      </c>
    </row>
    <row r="121" spans="1:2">
      <c r="A121" s="174" t="s">
        <v>1166</v>
      </c>
      <c r="B121" s="174">
        <v>59</v>
      </c>
    </row>
    <row r="122" spans="1:2">
      <c r="A122" s="173" t="s">
        <v>1167</v>
      </c>
      <c r="B122" s="173">
        <v>69</v>
      </c>
    </row>
    <row r="123" spans="1:2">
      <c r="A123" s="173" t="s">
        <v>1168</v>
      </c>
      <c r="B123" s="173">
        <v>30</v>
      </c>
    </row>
    <row r="124" spans="1:2">
      <c r="A124" s="174" t="s">
        <v>1169</v>
      </c>
      <c r="B124" s="174">
        <v>90</v>
      </c>
    </row>
    <row r="125" spans="1:2">
      <c r="A125" s="174" t="s">
        <v>1170</v>
      </c>
      <c r="B125" s="174">
        <v>89</v>
      </c>
    </row>
    <row r="126" spans="1:2">
      <c r="A126" s="174" t="s">
        <v>1171</v>
      </c>
      <c r="B126" s="174">
        <v>92</v>
      </c>
    </row>
    <row r="127" spans="1:2">
      <c r="A127" s="173" t="s">
        <v>1172</v>
      </c>
      <c r="B127" s="173">
        <v>53</v>
      </c>
    </row>
    <row r="128" spans="1:2">
      <c r="A128" s="174" t="s">
        <v>1173</v>
      </c>
      <c r="B128" s="174">
        <v>90</v>
      </c>
    </row>
    <row r="129" spans="1:2">
      <c r="A129" s="173" t="s">
        <v>1174</v>
      </c>
      <c r="B129" s="173">
        <v>89</v>
      </c>
    </row>
    <row r="130" spans="1:2">
      <c r="A130" s="174" t="s">
        <v>1175</v>
      </c>
      <c r="B130" s="174">
        <v>92</v>
      </c>
    </row>
    <row r="131" spans="1:2">
      <c r="A131" s="173" t="s">
        <v>1176</v>
      </c>
      <c r="B131" s="173">
        <v>76</v>
      </c>
    </row>
    <row r="132" spans="1:2">
      <c r="A132" s="174" t="s">
        <v>1177</v>
      </c>
      <c r="B132" s="174">
        <v>85</v>
      </c>
    </row>
    <row r="133" spans="1:2">
      <c r="A133" s="173" t="s">
        <v>1178</v>
      </c>
      <c r="B133" s="173">
        <v>49</v>
      </c>
    </row>
    <row r="134" spans="1:2">
      <c r="A134" s="174" t="s">
        <v>1179</v>
      </c>
      <c r="B134" s="174">
        <v>95</v>
      </c>
    </row>
    <row r="135" spans="1:2">
      <c r="A135" s="173" t="s">
        <v>1180</v>
      </c>
      <c r="B135" s="173">
        <v>82</v>
      </c>
    </row>
    <row r="136" spans="1:2">
      <c r="A136" s="173" t="s">
        <v>1181</v>
      </c>
      <c r="B136" s="173">
        <v>72</v>
      </c>
    </row>
    <row r="137" spans="1:2">
      <c r="A137" s="174" t="s">
        <v>1182</v>
      </c>
      <c r="B137" s="174">
        <v>84</v>
      </c>
    </row>
    <row r="138" spans="1:2">
      <c r="A138" s="173" t="s">
        <v>1183</v>
      </c>
      <c r="B138" s="173">
        <v>77</v>
      </c>
    </row>
    <row r="139" spans="1:2">
      <c r="A139" s="174" t="s">
        <v>1184</v>
      </c>
      <c r="B139" s="174">
        <v>89</v>
      </c>
    </row>
    <row r="140" spans="1:2">
      <c r="A140" s="174" t="s">
        <v>1185</v>
      </c>
      <c r="B140" s="174">
        <v>94</v>
      </c>
    </row>
    <row r="141" spans="1:2">
      <c r="A141" s="174" t="s">
        <v>1186</v>
      </c>
      <c r="B141" s="174">
        <v>83</v>
      </c>
    </row>
    <row r="142" spans="1:2">
      <c r="A142" s="173" t="s">
        <v>1187</v>
      </c>
      <c r="B142" s="173">
        <v>65</v>
      </c>
    </row>
    <row r="143" spans="1:2">
      <c r="A143" s="174" t="s">
        <v>1188</v>
      </c>
      <c r="B143" s="174">
        <v>82</v>
      </c>
    </row>
    <row r="144" spans="1:2">
      <c r="A144" s="174" t="s">
        <v>1189</v>
      </c>
      <c r="B144" s="174">
        <v>84</v>
      </c>
    </row>
    <row r="145" spans="1:2">
      <c r="A145" s="174" t="s">
        <v>1190</v>
      </c>
      <c r="B145" s="174">
        <v>92</v>
      </c>
    </row>
    <row r="146" spans="1:2">
      <c r="A146" s="174" t="s">
        <v>1191</v>
      </c>
      <c r="B146" s="174">
        <v>86</v>
      </c>
    </row>
    <row r="147" spans="1:2">
      <c r="A147" s="174" t="s">
        <v>1192</v>
      </c>
      <c r="B147" s="174">
        <v>80</v>
      </c>
    </row>
    <row r="148" spans="1:2">
      <c r="A148" s="174" t="s">
        <v>1193</v>
      </c>
      <c r="B148" s="174">
        <v>68</v>
      </c>
    </row>
    <row r="149" spans="1:2">
      <c r="A149" s="173" t="s">
        <v>1194</v>
      </c>
      <c r="B149" s="173">
        <v>61</v>
      </c>
    </row>
    <row r="150" spans="1:2">
      <c r="A150" s="174" t="s">
        <v>1195</v>
      </c>
      <c r="B150" s="174">
        <v>52</v>
      </c>
    </row>
    <row r="151" spans="1:2">
      <c r="A151" s="173" t="s">
        <v>1196</v>
      </c>
      <c r="B151" s="173">
        <v>100</v>
      </c>
    </row>
    <row r="152" spans="1:2">
      <c r="A152" s="174" t="s">
        <v>1197</v>
      </c>
      <c r="B152" s="174">
        <v>90</v>
      </c>
    </row>
    <row r="153" spans="1:2">
      <c r="A153" s="174" t="s">
        <v>1198</v>
      </c>
      <c r="B153" s="174">
        <v>95</v>
      </c>
    </row>
    <row r="154" spans="1:2">
      <c r="A154" s="174" t="s">
        <v>1199</v>
      </c>
      <c r="B154" s="174">
        <v>80</v>
      </c>
    </row>
    <row r="155" spans="1:2">
      <c r="A155" s="174" t="s">
        <v>1200</v>
      </c>
      <c r="B155" s="174">
        <v>91</v>
      </c>
    </row>
    <row r="156" spans="1:2">
      <c r="A156" s="174" t="s">
        <v>1201</v>
      </c>
      <c r="B156" s="174">
        <v>86</v>
      </c>
    </row>
    <row r="157" spans="1:2">
      <c r="A157" s="174" t="s">
        <v>1202</v>
      </c>
      <c r="B157" s="174">
        <v>87</v>
      </c>
    </row>
    <row r="158" spans="1:2">
      <c r="A158" s="174" t="s">
        <v>1203</v>
      </c>
      <c r="B158" s="174">
        <v>92</v>
      </c>
    </row>
    <row r="159" spans="1:2">
      <c r="A159" s="173" t="s">
        <v>1204</v>
      </c>
      <c r="B159" s="173">
        <v>53</v>
      </c>
    </row>
    <row r="160" spans="1:2">
      <c r="A160" s="174" t="s">
        <v>1205</v>
      </c>
      <c r="B160" s="174">
        <v>67</v>
      </c>
    </row>
    <row r="161" spans="1:2">
      <c r="A161" s="174" t="s">
        <v>1206</v>
      </c>
      <c r="B161" s="174">
        <v>95</v>
      </c>
    </row>
    <row r="162" spans="1:2">
      <c r="A162" s="173" t="s">
        <v>1207</v>
      </c>
      <c r="B162" s="173">
        <v>61</v>
      </c>
    </row>
    <row r="163" spans="1:2">
      <c r="A163" s="174" t="s">
        <v>1208</v>
      </c>
      <c r="B163" s="174">
        <v>80</v>
      </c>
    </row>
    <row r="164" spans="1:2">
      <c r="A164" s="174" t="s">
        <v>1209</v>
      </c>
      <c r="B164" s="174">
        <v>91</v>
      </c>
    </row>
    <row r="165" spans="1:2">
      <c r="A165" s="174" t="s">
        <v>1210</v>
      </c>
      <c r="B165" s="174">
        <v>87</v>
      </c>
    </row>
    <row r="166" spans="1:2">
      <c r="A166" s="174" t="s">
        <v>1211</v>
      </c>
      <c r="B166" s="174">
        <v>64</v>
      </c>
    </row>
    <row r="167" spans="1:2">
      <c r="A167" s="174" t="s">
        <v>1212</v>
      </c>
      <c r="B167" s="174">
        <v>91</v>
      </c>
    </row>
    <row r="168" spans="1:2">
      <c r="A168" s="174" t="s">
        <v>1213</v>
      </c>
      <c r="B168" s="174">
        <v>91</v>
      </c>
    </row>
    <row r="169" spans="1:2">
      <c r="A169" s="173" t="s">
        <v>1214</v>
      </c>
      <c r="B169" s="173">
        <v>66</v>
      </c>
    </row>
    <row r="170" spans="1:2">
      <c r="A170" s="173" t="s">
        <v>1215</v>
      </c>
      <c r="B170" s="173">
        <v>70</v>
      </c>
    </row>
    <row r="171" spans="1:2">
      <c r="A171" s="173" t="s">
        <v>1216</v>
      </c>
      <c r="B171" s="173">
        <v>57</v>
      </c>
    </row>
    <row r="172" spans="1:2">
      <c r="A172" s="174" t="s">
        <v>1217</v>
      </c>
      <c r="B172" s="174">
        <v>94</v>
      </c>
    </row>
    <row r="173" spans="1:2">
      <c r="A173" s="174" t="s">
        <v>1218</v>
      </c>
      <c r="B173" s="174">
        <v>96</v>
      </c>
    </row>
    <row r="174" spans="1:2">
      <c r="A174" s="174" t="s">
        <v>1219</v>
      </c>
      <c r="B174" s="174">
        <v>83</v>
      </c>
    </row>
    <row r="175" spans="1:2">
      <c r="A175" s="174" t="s">
        <v>1220</v>
      </c>
      <c r="B175" s="174">
        <v>83</v>
      </c>
    </row>
    <row r="176" spans="1:2">
      <c r="A176" s="174" t="s">
        <v>1221</v>
      </c>
      <c r="B176" s="174">
        <v>85</v>
      </c>
    </row>
    <row r="177" spans="1:2">
      <c r="A177" s="174" t="s">
        <v>1222</v>
      </c>
      <c r="B177" s="174">
        <v>86</v>
      </c>
    </row>
    <row r="178" spans="1:2">
      <c r="A178" s="174" t="s">
        <v>1223</v>
      </c>
      <c r="B178" s="174">
        <v>69</v>
      </c>
    </row>
    <row r="179" spans="1:2">
      <c r="A179" s="173" t="s">
        <v>1224</v>
      </c>
      <c r="B179" s="173">
        <v>47</v>
      </c>
    </row>
    <row r="180" spans="1:2">
      <c r="A180" s="173" t="s">
        <v>1225</v>
      </c>
      <c r="B180" s="173">
        <v>73</v>
      </c>
    </row>
    <row r="181" spans="1:2">
      <c r="A181" s="174" t="s">
        <v>1226</v>
      </c>
      <c r="B181" s="174">
        <v>82</v>
      </c>
    </row>
    <row r="182" spans="1:2">
      <c r="A182" s="174" t="s">
        <v>1227</v>
      </c>
      <c r="B182" s="174">
        <v>84</v>
      </c>
    </row>
    <row r="183" spans="1:2">
      <c r="A183" s="174" t="s">
        <v>1228</v>
      </c>
      <c r="B183" s="174">
        <v>91</v>
      </c>
    </row>
    <row r="184" spans="1:2">
      <c r="A184" s="174" t="s">
        <v>1229</v>
      </c>
      <c r="B184" s="174">
        <v>84</v>
      </c>
    </row>
    <row r="185" spans="1:2">
      <c r="A185" s="174" t="s">
        <v>1230</v>
      </c>
      <c r="B185" s="174">
        <v>84</v>
      </c>
    </row>
    <row r="186" spans="1:2">
      <c r="A186" s="173" t="s">
        <v>1231</v>
      </c>
      <c r="B186" s="173">
        <v>76</v>
      </c>
    </row>
    <row r="187" spans="1:2">
      <c r="A187" s="173" t="s">
        <v>1232</v>
      </c>
      <c r="B187" s="173">
        <v>47</v>
      </c>
    </row>
    <row r="188" spans="1:2">
      <c r="A188" s="173" t="s">
        <v>1233</v>
      </c>
      <c r="B188" s="173">
        <v>78</v>
      </c>
    </row>
    <row r="189" spans="1:2">
      <c r="A189" s="173" t="s">
        <v>1234</v>
      </c>
      <c r="B189" s="173">
        <v>76</v>
      </c>
    </row>
    <row r="190" spans="1:2">
      <c r="A190" s="173" t="s">
        <v>1235</v>
      </c>
      <c r="B190" s="173">
        <v>81</v>
      </c>
    </row>
    <row r="191" spans="1:2">
      <c r="A191" s="174" t="s">
        <v>1236</v>
      </c>
      <c r="B191" s="174">
        <v>53</v>
      </c>
    </row>
    <row r="192" spans="1:2">
      <c r="A192" s="173" t="s">
        <v>1237</v>
      </c>
      <c r="B192" s="173">
        <v>54</v>
      </c>
    </row>
    <row r="193" spans="1:2">
      <c r="A193" s="173" t="s">
        <v>1238</v>
      </c>
      <c r="B193" s="173">
        <v>65</v>
      </c>
    </row>
    <row r="194" spans="1:2">
      <c r="A194" s="174" t="s">
        <v>1239</v>
      </c>
      <c r="B194" s="174">
        <v>96</v>
      </c>
    </row>
    <row r="195" spans="1:2">
      <c r="A195" s="174" t="s">
        <v>1240</v>
      </c>
      <c r="B195" s="174">
        <v>92</v>
      </c>
    </row>
    <row r="196" spans="1:2">
      <c r="A196" s="174" t="s">
        <v>1241</v>
      </c>
      <c r="B196" s="174">
        <v>94</v>
      </c>
    </row>
    <row r="197" spans="1:2">
      <c r="A197" s="173" t="s">
        <v>1242</v>
      </c>
      <c r="B197" s="173">
        <v>83</v>
      </c>
    </row>
    <row r="198" spans="1:2">
      <c r="A198" s="174" t="s">
        <v>1243</v>
      </c>
      <c r="B198" s="174">
        <v>80</v>
      </c>
    </row>
    <row r="199" spans="1:2">
      <c r="A199" s="174" t="s">
        <v>1244</v>
      </c>
      <c r="B199" s="174">
        <v>83</v>
      </c>
    </row>
    <row r="200" spans="1:2">
      <c r="A200" s="173" t="s">
        <v>1245</v>
      </c>
      <c r="B200" s="173">
        <v>72</v>
      </c>
    </row>
    <row r="201" spans="1:2">
      <c r="A201" s="174" t="s">
        <v>1246</v>
      </c>
      <c r="B201" s="174">
        <v>85</v>
      </c>
    </row>
    <row r="202" spans="1:2">
      <c r="A202" s="174" t="s">
        <v>1247</v>
      </c>
      <c r="B202" s="174">
        <v>75</v>
      </c>
    </row>
    <row r="203" spans="1:2">
      <c r="A203" s="174" t="s">
        <v>1248</v>
      </c>
      <c r="B203" s="174">
        <v>69</v>
      </c>
    </row>
    <row r="204" spans="1:2">
      <c r="A204" s="173" t="s">
        <v>1249</v>
      </c>
      <c r="B204" s="173">
        <v>27</v>
      </c>
    </row>
    <row r="205" spans="1:2">
      <c r="A205" s="174" t="s">
        <v>1250</v>
      </c>
      <c r="B205" s="174">
        <v>84</v>
      </c>
    </row>
    <row r="206" spans="1:2">
      <c r="A206" s="173" t="s">
        <v>1251</v>
      </c>
      <c r="B206" s="173">
        <v>77</v>
      </c>
    </row>
    <row r="207" spans="1:2">
      <c r="A207" s="174" t="s">
        <v>1252</v>
      </c>
      <c r="B207" s="174">
        <v>63</v>
      </c>
    </row>
    <row r="208" spans="1:2">
      <c r="A208" s="174" t="s">
        <v>1253</v>
      </c>
      <c r="B208" s="174">
        <v>86</v>
      </c>
    </row>
    <row r="209" spans="1:2">
      <c r="A209" s="174" t="s">
        <v>1254</v>
      </c>
      <c r="B209" s="174">
        <v>96</v>
      </c>
    </row>
    <row r="210" spans="1:2">
      <c r="A210" s="174" t="s">
        <v>1255</v>
      </c>
      <c r="B210" s="174">
        <v>98</v>
      </c>
    </row>
    <row r="211" spans="1:2">
      <c r="A211" s="174" t="s">
        <v>1256</v>
      </c>
      <c r="B211" s="174">
        <v>84</v>
      </c>
    </row>
    <row r="212" spans="1:2">
      <c r="A212" s="174" t="s">
        <v>1257</v>
      </c>
      <c r="B212" s="174">
        <v>84</v>
      </c>
    </row>
    <row r="213" spans="1:2">
      <c r="A213" s="173" t="s">
        <v>1258</v>
      </c>
      <c r="B213" s="173">
        <v>85</v>
      </c>
    </row>
    <row r="214" spans="1:2">
      <c r="A214" s="174" t="s">
        <v>1259</v>
      </c>
      <c r="B214" s="174">
        <v>80</v>
      </c>
    </row>
    <row r="215" spans="1:2">
      <c r="A215" s="174" t="s">
        <v>1260</v>
      </c>
      <c r="B215" s="174">
        <v>87</v>
      </c>
    </row>
    <row r="216" spans="1:2">
      <c r="A216" s="174" t="s">
        <v>1261</v>
      </c>
      <c r="B216" s="174">
        <v>91</v>
      </c>
    </row>
    <row r="217" spans="1:2">
      <c r="A217" s="173" t="s">
        <v>1262</v>
      </c>
      <c r="B217" s="173">
        <v>54</v>
      </c>
    </row>
    <row r="218" spans="1:2">
      <c r="A218" s="173" t="s">
        <v>1263</v>
      </c>
      <c r="B218" s="173">
        <v>54</v>
      </c>
    </row>
    <row r="219" spans="1:2">
      <c r="A219" s="173" t="s">
        <v>1264</v>
      </c>
      <c r="B219" s="173">
        <v>54</v>
      </c>
    </row>
    <row r="220" spans="1:2">
      <c r="A220" s="174" t="s">
        <v>1265</v>
      </c>
      <c r="B220" s="174">
        <v>82</v>
      </c>
    </row>
    <row r="221" spans="1:2">
      <c r="A221" s="173" t="s">
        <v>1266</v>
      </c>
      <c r="B221" s="173">
        <v>37</v>
      </c>
    </row>
    <row r="222" spans="1:2">
      <c r="A222" s="173" t="s">
        <v>1267</v>
      </c>
      <c r="B222" s="173">
        <v>78</v>
      </c>
    </row>
  </sheetData>
  <mergeCells count="2">
    <mergeCell ref="E1:F1"/>
    <mergeCell ref="E15:F15"/>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G51"/>
  <sheetViews>
    <sheetView workbookViewId="0">
      <selection activeCell="C14" sqref="C14"/>
    </sheetView>
  </sheetViews>
  <sheetFormatPr defaultColWidth="7.5703125" defaultRowHeight="12.75"/>
  <cols>
    <col min="1" max="1" width="9.42578125" style="97" bestFit="1" customWidth="1"/>
    <col min="2" max="5" width="7.5703125" style="97"/>
    <col min="6" max="6" width="9" style="97" customWidth="1"/>
    <col min="7" max="7" width="13.28515625" style="97" customWidth="1"/>
    <col min="8" max="16384" width="7.5703125" style="97"/>
  </cols>
  <sheetData>
    <row r="1" spans="1:7" ht="15">
      <c r="A1" s="150" t="s">
        <v>1466</v>
      </c>
      <c r="B1" s="150" t="s">
        <v>89</v>
      </c>
      <c r="C1" s="274"/>
      <c r="D1" s="149" t="s">
        <v>1268</v>
      </c>
      <c r="E1" s="149" t="s">
        <v>1269</v>
      </c>
      <c r="F1" s="149" t="s">
        <v>1270</v>
      </c>
      <c r="G1" s="149" t="s">
        <v>1271</v>
      </c>
    </row>
    <row r="2" spans="1:7">
      <c r="A2" s="97" t="s">
        <v>1493</v>
      </c>
      <c r="B2" s="97">
        <v>62</v>
      </c>
      <c r="C2" s="128"/>
      <c r="D2" s="176">
        <v>90</v>
      </c>
      <c r="E2" s="176">
        <v>100</v>
      </c>
      <c r="F2" s="177" t="s">
        <v>412</v>
      </c>
      <c r="G2" s="177"/>
    </row>
    <row r="3" spans="1:7">
      <c r="A3" s="97" t="s">
        <v>1494</v>
      </c>
      <c r="B3" s="97">
        <v>92</v>
      </c>
      <c r="C3" s="128"/>
      <c r="D3" s="176">
        <v>80</v>
      </c>
      <c r="E3" s="176">
        <v>89</v>
      </c>
      <c r="F3" s="177" t="s">
        <v>413</v>
      </c>
      <c r="G3" s="177"/>
    </row>
    <row r="4" spans="1:7">
      <c r="A4" s="97" t="s">
        <v>1495</v>
      </c>
      <c r="B4" s="97">
        <v>52</v>
      </c>
      <c r="C4" s="128"/>
      <c r="D4" s="176">
        <v>51</v>
      </c>
      <c r="E4" s="176">
        <v>79</v>
      </c>
      <c r="F4" s="177" t="s">
        <v>414</v>
      </c>
      <c r="G4" s="177"/>
    </row>
    <row r="5" spans="1:7">
      <c r="A5" s="97" t="s">
        <v>1496</v>
      </c>
      <c r="B5" s="97">
        <v>60</v>
      </c>
      <c r="C5" s="128"/>
      <c r="D5" s="176">
        <v>41</v>
      </c>
      <c r="E5" s="176">
        <v>50</v>
      </c>
      <c r="F5" s="177" t="s">
        <v>415</v>
      </c>
      <c r="G5" s="177"/>
    </row>
    <row r="6" spans="1:7">
      <c r="A6" s="97" t="s">
        <v>1497</v>
      </c>
      <c r="B6" s="97">
        <v>81</v>
      </c>
      <c r="C6" s="128"/>
      <c r="D6" s="176">
        <v>0</v>
      </c>
      <c r="E6" s="176">
        <v>40</v>
      </c>
      <c r="F6" s="177" t="s">
        <v>1272</v>
      </c>
      <c r="G6" s="177"/>
    </row>
    <row r="7" spans="1:7">
      <c r="A7" s="97" t="s">
        <v>1498</v>
      </c>
      <c r="B7" s="97">
        <v>66</v>
      </c>
      <c r="C7" s="128"/>
      <c r="D7" s="128"/>
      <c r="E7" s="128"/>
      <c r="F7" s="128"/>
      <c r="G7" s="128"/>
    </row>
    <row r="8" spans="1:7">
      <c r="A8" s="97" t="s">
        <v>1499</v>
      </c>
      <c r="B8" s="97">
        <v>63</v>
      </c>
    </row>
    <row r="9" spans="1:7">
      <c r="A9" s="97" t="s">
        <v>1500</v>
      </c>
      <c r="B9" s="97">
        <v>100</v>
      </c>
      <c r="D9" s="237" t="s">
        <v>1273</v>
      </c>
    </row>
    <row r="10" spans="1:7">
      <c r="A10" s="97" t="s">
        <v>1501</v>
      </c>
      <c r="B10" s="97">
        <v>46</v>
      </c>
    </row>
    <row r="11" spans="1:7">
      <c r="A11" s="97" t="s">
        <v>1502</v>
      </c>
      <c r="B11" s="97">
        <v>87</v>
      </c>
    </row>
    <row r="12" spans="1:7">
      <c r="A12" s="97" t="s">
        <v>1503</v>
      </c>
      <c r="B12" s="97">
        <v>93</v>
      </c>
    </row>
    <row r="13" spans="1:7">
      <c r="A13" s="97" t="s">
        <v>1504</v>
      </c>
      <c r="B13" s="97">
        <v>84</v>
      </c>
    </row>
    <row r="14" spans="1:7">
      <c r="A14" s="97" t="s">
        <v>1505</v>
      </c>
      <c r="B14" s="97">
        <v>44</v>
      </c>
    </row>
    <row r="15" spans="1:7">
      <c r="A15" s="97" t="s">
        <v>1506</v>
      </c>
      <c r="B15" s="97">
        <v>71</v>
      </c>
    </row>
    <row r="16" spans="1:7">
      <c r="A16" s="97" t="s">
        <v>1507</v>
      </c>
      <c r="B16" s="97">
        <v>100</v>
      </c>
    </row>
    <row r="17" spans="1:2">
      <c r="A17" s="97" t="s">
        <v>1508</v>
      </c>
      <c r="B17" s="97">
        <v>40</v>
      </c>
    </row>
    <row r="18" spans="1:2">
      <c r="A18" s="97" t="s">
        <v>1509</v>
      </c>
      <c r="B18" s="97">
        <v>35</v>
      </c>
    </row>
    <row r="19" spans="1:2">
      <c r="A19" s="97" t="s">
        <v>1510</v>
      </c>
      <c r="B19" s="97">
        <v>73</v>
      </c>
    </row>
    <row r="20" spans="1:2">
      <c r="A20" s="97" t="s">
        <v>1511</v>
      </c>
      <c r="B20" s="97">
        <v>99</v>
      </c>
    </row>
    <row r="21" spans="1:2">
      <c r="A21" s="97" t="s">
        <v>1512</v>
      </c>
      <c r="B21" s="97">
        <v>88</v>
      </c>
    </row>
    <row r="22" spans="1:2">
      <c r="A22" s="97" t="s">
        <v>1513</v>
      </c>
      <c r="B22" s="97">
        <v>90</v>
      </c>
    </row>
    <row r="23" spans="1:2">
      <c r="A23" s="97" t="s">
        <v>1514</v>
      </c>
      <c r="B23" s="97">
        <v>90</v>
      </c>
    </row>
    <row r="24" spans="1:2">
      <c r="A24" s="97" t="s">
        <v>1515</v>
      </c>
      <c r="B24" s="97">
        <v>44</v>
      </c>
    </row>
    <row r="25" spans="1:2">
      <c r="A25" s="97" t="s">
        <v>1516</v>
      </c>
      <c r="B25" s="97">
        <v>74</v>
      </c>
    </row>
    <row r="26" spans="1:2">
      <c r="A26" s="97" t="s">
        <v>1517</v>
      </c>
      <c r="B26" s="97">
        <v>46</v>
      </c>
    </row>
    <row r="27" spans="1:2">
      <c r="A27" s="97" t="s">
        <v>1518</v>
      </c>
      <c r="B27" s="97">
        <v>74</v>
      </c>
    </row>
    <row r="28" spans="1:2">
      <c r="A28" s="97" t="s">
        <v>1519</v>
      </c>
      <c r="B28" s="97">
        <v>92</v>
      </c>
    </row>
    <row r="29" spans="1:2">
      <c r="A29" s="97" t="s">
        <v>1520</v>
      </c>
      <c r="B29" s="97">
        <v>31</v>
      </c>
    </row>
    <row r="30" spans="1:2">
      <c r="A30" s="97" t="s">
        <v>1521</v>
      </c>
      <c r="B30" s="97">
        <v>51</v>
      </c>
    </row>
    <row r="31" spans="1:2">
      <c r="A31" s="97" t="s">
        <v>1522</v>
      </c>
      <c r="B31" s="97">
        <v>59</v>
      </c>
    </row>
    <row r="32" spans="1:2">
      <c r="A32" s="97" t="s">
        <v>1523</v>
      </c>
      <c r="B32" s="97">
        <v>85</v>
      </c>
    </row>
    <row r="33" spans="1:2">
      <c r="A33" s="97" t="s">
        <v>1524</v>
      </c>
      <c r="B33" s="97">
        <v>63</v>
      </c>
    </row>
    <row r="34" spans="1:2">
      <c r="A34" s="97" t="s">
        <v>1525</v>
      </c>
      <c r="B34" s="97">
        <v>60</v>
      </c>
    </row>
    <row r="35" spans="1:2">
      <c r="A35" s="97" t="s">
        <v>1526</v>
      </c>
      <c r="B35" s="97">
        <v>83</v>
      </c>
    </row>
    <row r="36" spans="1:2">
      <c r="A36" s="97" t="s">
        <v>1527</v>
      </c>
      <c r="B36" s="97">
        <v>72</v>
      </c>
    </row>
    <row r="37" spans="1:2">
      <c r="A37" s="97" t="s">
        <v>1528</v>
      </c>
      <c r="B37" s="97">
        <v>94</v>
      </c>
    </row>
    <row r="38" spans="1:2">
      <c r="A38" s="97" t="s">
        <v>1529</v>
      </c>
      <c r="B38" s="97">
        <v>92</v>
      </c>
    </row>
    <row r="39" spans="1:2">
      <c r="A39" s="97" t="s">
        <v>1530</v>
      </c>
      <c r="B39" s="97">
        <v>92</v>
      </c>
    </row>
    <row r="40" spans="1:2">
      <c r="A40" s="97" t="s">
        <v>1531</v>
      </c>
      <c r="B40" s="97">
        <v>59</v>
      </c>
    </row>
    <row r="41" spans="1:2">
      <c r="A41" s="97" t="s">
        <v>1532</v>
      </c>
      <c r="B41" s="97">
        <v>51</v>
      </c>
    </row>
    <row r="42" spans="1:2">
      <c r="A42" s="97" t="s">
        <v>1533</v>
      </c>
      <c r="B42" s="97">
        <v>45</v>
      </c>
    </row>
    <row r="43" spans="1:2">
      <c r="A43" s="97" t="s">
        <v>1534</v>
      </c>
      <c r="B43" s="97">
        <v>89</v>
      </c>
    </row>
    <row r="44" spans="1:2">
      <c r="A44" s="97" t="s">
        <v>1535</v>
      </c>
      <c r="B44" s="97">
        <v>51</v>
      </c>
    </row>
    <row r="45" spans="1:2">
      <c r="A45" s="97" t="s">
        <v>1536</v>
      </c>
      <c r="B45" s="97">
        <v>84</v>
      </c>
    </row>
    <row r="46" spans="1:2">
      <c r="A46" s="97" t="s">
        <v>1537</v>
      </c>
      <c r="B46" s="97">
        <v>32</v>
      </c>
    </row>
    <row r="47" spans="1:2">
      <c r="A47" s="97" t="s">
        <v>1538</v>
      </c>
      <c r="B47" s="97">
        <v>73</v>
      </c>
    </row>
    <row r="48" spans="1:2">
      <c r="A48" s="97" t="s">
        <v>1539</v>
      </c>
      <c r="B48" s="97">
        <v>44</v>
      </c>
    </row>
    <row r="49" spans="1:2">
      <c r="A49" s="97" t="s">
        <v>1540</v>
      </c>
      <c r="B49" s="97">
        <v>81</v>
      </c>
    </row>
    <row r="50" spans="1:2">
      <c r="A50" s="97" t="s">
        <v>1541</v>
      </c>
      <c r="B50" s="97">
        <v>76</v>
      </c>
    </row>
    <row r="51" spans="1:2">
      <c r="A51" s="97" t="s">
        <v>1542</v>
      </c>
      <c r="B51" s="97">
        <v>89</v>
      </c>
    </row>
  </sheetData>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dimension ref="A1:G80"/>
  <sheetViews>
    <sheetView topLeftCell="A64" zoomScale="115" workbookViewId="0">
      <selection activeCell="D81" sqref="D81"/>
    </sheetView>
  </sheetViews>
  <sheetFormatPr defaultRowHeight="12.75"/>
  <cols>
    <col min="1" max="1" width="17.5703125" style="245" bestFit="1" customWidth="1"/>
    <col min="2" max="2" width="11.42578125" style="245" bestFit="1" customWidth="1"/>
    <col min="3" max="3" width="8.7109375" style="245"/>
    <col min="4" max="4" width="11" style="245" bestFit="1" customWidth="1"/>
    <col min="5" max="5" width="16.5703125" style="245" bestFit="1" customWidth="1"/>
    <col min="6" max="6" width="9.85546875" style="245" bestFit="1" customWidth="1"/>
    <col min="7" max="7" width="11.28515625" style="245" customWidth="1"/>
    <col min="8" max="256" width="8.7109375" style="245"/>
    <col min="257" max="257" width="18.28515625" style="245" customWidth="1"/>
    <col min="258" max="262" width="8.7109375" style="245"/>
    <col min="263" max="263" width="11.28515625" style="245" customWidth="1"/>
    <col min="264" max="512" width="8.7109375" style="245"/>
    <col min="513" max="513" width="18.28515625" style="245" customWidth="1"/>
    <col min="514" max="518" width="8.7109375" style="245"/>
    <col min="519" max="519" width="11.28515625" style="245" customWidth="1"/>
    <col min="520" max="768" width="8.7109375" style="245"/>
    <col min="769" max="769" width="18.28515625" style="245" customWidth="1"/>
    <col min="770" max="774" width="8.7109375" style="245"/>
    <col min="775" max="775" width="11.28515625" style="245" customWidth="1"/>
    <col min="776" max="1024" width="8.7109375" style="245"/>
    <col min="1025" max="1025" width="18.28515625" style="245" customWidth="1"/>
    <col min="1026" max="1030" width="8.7109375" style="245"/>
    <col min="1031" max="1031" width="11.28515625" style="245" customWidth="1"/>
    <col min="1032" max="1280" width="8.7109375" style="245"/>
    <col min="1281" max="1281" width="18.28515625" style="245" customWidth="1"/>
    <col min="1282" max="1286" width="8.7109375" style="245"/>
    <col min="1287" max="1287" width="11.28515625" style="245" customWidth="1"/>
    <col min="1288" max="1536" width="8.7109375" style="245"/>
    <col min="1537" max="1537" width="18.28515625" style="245" customWidth="1"/>
    <col min="1538" max="1542" width="8.7109375" style="245"/>
    <col min="1543" max="1543" width="11.28515625" style="245" customWidth="1"/>
    <col min="1544" max="1792" width="8.7109375" style="245"/>
    <col min="1793" max="1793" width="18.28515625" style="245" customWidth="1"/>
    <col min="1794" max="1798" width="8.7109375" style="245"/>
    <col min="1799" max="1799" width="11.28515625" style="245" customWidth="1"/>
    <col min="1800" max="2048" width="8.7109375" style="245"/>
    <col min="2049" max="2049" width="18.28515625" style="245" customWidth="1"/>
    <col min="2050" max="2054" width="8.7109375" style="245"/>
    <col min="2055" max="2055" width="11.28515625" style="245" customWidth="1"/>
    <col min="2056" max="2304" width="8.7109375" style="245"/>
    <col min="2305" max="2305" width="18.28515625" style="245" customWidth="1"/>
    <col min="2306" max="2310" width="8.7109375" style="245"/>
    <col min="2311" max="2311" width="11.28515625" style="245" customWidth="1"/>
    <col min="2312" max="2560" width="8.7109375" style="245"/>
    <col min="2561" max="2561" width="18.28515625" style="245" customWidth="1"/>
    <col min="2562" max="2566" width="8.7109375" style="245"/>
    <col min="2567" max="2567" width="11.28515625" style="245" customWidth="1"/>
    <col min="2568" max="2816" width="8.7109375" style="245"/>
    <col min="2817" max="2817" width="18.28515625" style="245" customWidth="1"/>
    <col min="2818" max="2822" width="8.7109375" style="245"/>
    <col min="2823" max="2823" width="11.28515625" style="245" customWidth="1"/>
    <col min="2824" max="3072" width="8.7109375" style="245"/>
    <col min="3073" max="3073" width="18.28515625" style="245" customWidth="1"/>
    <col min="3074" max="3078" width="8.7109375" style="245"/>
    <col min="3079" max="3079" width="11.28515625" style="245" customWidth="1"/>
    <col min="3080" max="3328" width="8.7109375" style="245"/>
    <col min="3329" max="3329" width="18.28515625" style="245" customWidth="1"/>
    <col min="3330" max="3334" width="8.7109375" style="245"/>
    <col min="3335" max="3335" width="11.28515625" style="245" customWidth="1"/>
    <col min="3336" max="3584" width="8.7109375" style="245"/>
    <col min="3585" max="3585" width="18.28515625" style="245" customWidth="1"/>
    <col min="3586" max="3590" width="8.7109375" style="245"/>
    <col min="3591" max="3591" width="11.28515625" style="245" customWidth="1"/>
    <col min="3592" max="3840" width="8.7109375" style="245"/>
    <col min="3841" max="3841" width="18.28515625" style="245" customWidth="1"/>
    <col min="3842" max="3846" width="8.7109375" style="245"/>
    <col min="3847" max="3847" width="11.28515625" style="245" customWidth="1"/>
    <col min="3848" max="4096" width="8.7109375" style="245"/>
    <col min="4097" max="4097" width="18.28515625" style="245" customWidth="1"/>
    <col min="4098" max="4102" width="8.7109375" style="245"/>
    <col min="4103" max="4103" width="11.28515625" style="245" customWidth="1"/>
    <col min="4104" max="4352" width="8.7109375" style="245"/>
    <col min="4353" max="4353" width="18.28515625" style="245" customWidth="1"/>
    <col min="4354" max="4358" width="8.7109375" style="245"/>
    <col min="4359" max="4359" width="11.28515625" style="245" customWidth="1"/>
    <col min="4360" max="4608" width="8.7109375" style="245"/>
    <col min="4609" max="4609" width="18.28515625" style="245" customWidth="1"/>
    <col min="4610" max="4614" width="8.7109375" style="245"/>
    <col min="4615" max="4615" width="11.28515625" style="245" customWidth="1"/>
    <col min="4616" max="4864" width="8.7109375" style="245"/>
    <col min="4865" max="4865" width="18.28515625" style="245" customWidth="1"/>
    <col min="4866" max="4870" width="8.7109375" style="245"/>
    <col min="4871" max="4871" width="11.28515625" style="245" customWidth="1"/>
    <col min="4872" max="5120" width="8.7109375" style="245"/>
    <col min="5121" max="5121" width="18.28515625" style="245" customWidth="1"/>
    <col min="5122" max="5126" width="8.7109375" style="245"/>
    <col min="5127" max="5127" width="11.28515625" style="245" customWidth="1"/>
    <col min="5128" max="5376" width="8.7109375" style="245"/>
    <col min="5377" max="5377" width="18.28515625" style="245" customWidth="1"/>
    <col min="5378" max="5382" width="8.7109375" style="245"/>
    <col min="5383" max="5383" width="11.28515625" style="245" customWidth="1"/>
    <col min="5384" max="5632" width="8.7109375" style="245"/>
    <col min="5633" max="5633" width="18.28515625" style="245" customWidth="1"/>
    <col min="5634" max="5638" width="8.7109375" style="245"/>
    <col min="5639" max="5639" width="11.28515625" style="245" customWidth="1"/>
    <col min="5640" max="5888" width="8.7109375" style="245"/>
    <col min="5889" max="5889" width="18.28515625" style="245" customWidth="1"/>
    <col min="5890" max="5894" width="8.7109375" style="245"/>
    <col min="5895" max="5895" width="11.28515625" style="245" customWidth="1"/>
    <col min="5896" max="6144" width="8.7109375" style="245"/>
    <col min="6145" max="6145" width="18.28515625" style="245" customWidth="1"/>
    <col min="6146" max="6150" width="8.7109375" style="245"/>
    <col min="6151" max="6151" width="11.28515625" style="245" customWidth="1"/>
    <col min="6152" max="6400" width="8.7109375" style="245"/>
    <col min="6401" max="6401" width="18.28515625" style="245" customWidth="1"/>
    <col min="6402" max="6406" width="8.7109375" style="245"/>
    <col min="6407" max="6407" width="11.28515625" style="245" customWidth="1"/>
    <col min="6408" max="6656" width="8.7109375" style="245"/>
    <col min="6657" max="6657" width="18.28515625" style="245" customWidth="1"/>
    <col min="6658" max="6662" width="8.7109375" style="245"/>
    <col min="6663" max="6663" width="11.28515625" style="245" customWidth="1"/>
    <col min="6664" max="6912" width="8.7109375" style="245"/>
    <col min="6913" max="6913" width="18.28515625" style="245" customWidth="1"/>
    <col min="6914" max="6918" width="8.7109375" style="245"/>
    <col min="6919" max="6919" width="11.28515625" style="245" customWidth="1"/>
    <col min="6920" max="7168" width="8.7109375" style="245"/>
    <col min="7169" max="7169" width="18.28515625" style="245" customWidth="1"/>
    <col min="7170" max="7174" width="8.7109375" style="245"/>
    <col min="7175" max="7175" width="11.28515625" style="245" customWidth="1"/>
    <col min="7176" max="7424" width="8.7109375" style="245"/>
    <col min="7425" max="7425" width="18.28515625" style="245" customWidth="1"/>
    <col min="7426" max="7430" width="8.7109375" style="245"/>
    <col min="7431" max="7431" width="11.28515625" style="245" customWidth="1"/>
    <col min="7432" max="7680" width="8.7109375" style="245"/>
    <col min="7681" max="7681" width="18.28515625" style="245" customWidth="1"/>
    <col min="7682" max="7686" width="8.7109375" style="245"/>
    <col min="7687" max="7687" width="11.28515625" style="245" customWidth="1"/>
    <col min="7688" max="7936" width="8.7109375" style="245"/>
    <col min="7937" max="7937" width="18.28515625" style="245" customWidth="1"/>
    <col min="7938" max="7942" width="8.7109375" style="245"/>
    <col min="7943" max="7943" width="11.28515625" style="245" customWidth="1"/>
    <col min="7944" max="8192" width="8.7109375" style="245"/>
    <col min="8193" max="8193" width="18.28515625" style="245" customWidth="1"/>
    <col min="8194" max="8198" width="8.7109375" style="245"/>
    <col min="8199" max="8199" width="11.28515625" style="245" customWidth="1"/>
    <col min="8200" max="8448" width="8.7109375" style="245"/>
    <col min="8449" max="8449" width="18.28515625" style="245" customWidth="1"/>
    <col min="8450" max="8454" width="8.7109375" style="245"/>
    <col min="8455" max="8455" width="11.28515625" style="245" customWidth="1"/>
    <col min="8456" max="8704" width="8.7109375" style="245"/>
    <col min="8705" max="8705" width="18.28515625" style="245" customWidth="1"/>
    <col min="8706" max="8710" width="8.7109375" style="245"/>
    <col min="8711" max="8711" width="11.28515625" style="245" customWidth="1"/>
    <col min="8712" max="8960" width="8.7109375" style="245"/>
    <col min="8961" max="8961" width="18.28515625" style="245" customWidth="1"/>
    <col min="8962" max="8966" width="8.7109375" style="245"/>
    <col min="8967" max="8967" width="11.28515625" style="245" customWidth="1"/>
    <col min="8968" max="9216" width="8.7109375" style="245"/>
    <col min="9217" max="9217" width="18.28515625" style="245" customWidth="1"/>
    <col min="9218" max="9222" width="8.7109375" style="245"/>
    <col min="9223" max="9223" width="11.28515625" style="245" customWidth="1"/>
    <col min="9224" max="9472" width="8.7109375" style="245"/>
    <col min="9473" max="9473" width="18.28515625" style="245" customWidth="1"/>
    <col min="9474" max="9478" width="8.7109375" style="245"/>
    <col min="9479" max="9479" width="11.28515625" style="245" customWidth="1"/>
    <col min="9480" max="9728" width="8.7109375" style="245"/>
    <col min="9729" max="9729" width="18.28515625" style="245" customWidth="1"/>
    <col min="9730" max="9734" width="8.7109375" style="245"/>
    <col min="9735" max="9735" width="11.28515625" style="245" customWidth="1"/>
    <col min="9736" max="9984" width="8.7109375" style="245"/>
    <col min="9985" max="9985" width="18.28515625" style="245" customWidth="1"/>
    <col min="9986" max="9990" width="8.7109375" style="245"/>
    <col min="9991" max="9991" width="11.28515625" style="245" customWidth="1"/>
    <col min="9992" max="10240" width="8.7109375" style="245"/>
    <col min="10241" max="10241" width="18.28515625" style="245" customWidth="1"/>
    <col min="10242" max="10246" width="8.7109375" style="245"/>
    <col min="10247" max="10247" width="11.28515625" style="245" customWidth="1"/>
    <col min="10248" max="10496" width="8.7109375" style="245"/>
    <col min="10497" max="10497" width="18.28515625" style="245" customWidth="1"/>
    <col min="10498" max="10502" width="8.7109375" style="245"/>
    <col min="10503" max="10503" width="11.28515625" style="245" customWidth="1"/>
    <col min="10504" max="10752" width="8.7109375" style="245"/>
    <col min="10753" max="10753" width="18.28515625" style="245" customWidth="1"/>
    <col min="10754" max="10758" width="8.7109375" style="245"/>
    <col min="10759" max="10759" width="11.28515625" style="245" customWidth="1"/>
    <col min="10760" max="11008" width="8.7109375" style="245"/>
    <col min="11009" max="11009" width="18.28515625" style="245" customWidth="1"/>
    <col min="11010" max="11014" width="8.7109375" style="245"/>
    <col min="11015" max="11015" width="11.28515625" style="245" customWidth="1"/>
    <col min="11016" max="11264" width="8.7109375" style="245"/>
    <col min="11265" max="11265" width="18.28515625" style="245" customWidth="1"/>
    <col min="11266" max="11270" width="8.7109375" style="245"/>
    <col min="11271" max="11271" width="11.28515625" style="245" customWidth="1"/>
    <col min="11272" max="11520" width="8.7109375" style="245"/>
    <col min="11521" max="11521" width="18.28515625" style="245" customWidth="1"/>
    <col min="11522" max="11526" width="8.7109375" style="245"/>
    <col min="11527" max="11527" width="11.28515625" style="245" customWidth="1"/>
    <col min="11528" max="11776" width="8.7109375" style="245"/>
    <col min="11777" max="11777" width="18.28515625" style="245" customWidth="1"/>
    <col min="11778" max="11782" width="8.7109375" style="245"/>
    <col min="11783" max="11783" width="11.28515625" style="245" customWidth="1"/>
    <col min="11784" max="12032" width="8.7109375" style="245"/>
    <col min="12033" max="12033" width="18.28515625" style="245" customWidth="1"/>
    <col min="12034" max="12038" width="8.7109375" style="245"/>
    <col min="12039" max="12039" width="11.28515625" style="245" customWidth="1"/>
    <col min="12040" max="12288" width="8.7109375" style="245"/>
    <col min="12289" max="12289" width="18.28515625" style="245" customWidth="1"/>
    <col min="12290" max="12294" width="8.7109375" style="245"/>
    <col min="12295" max="12295" width="11.28515625" style="245" customWidth="1"/>
    <col min="12296" max="12544" width="8.7109375" style="245"/>
    <col min="12545" max="12545" width="18.28515625" style="245" customWidth="1"/>
    <col min="12546" max="12550" width="8.7109375" style="245"/>
    <col min="12551" max="12551" width="11.28515625" style="245" customWidth="1"/>
    <col min="12552" max="12800" width="8.7109375" style="245"/>
    <col min="12801" max="12801" width="18.28515625" style="245" customWidth="1"/>
    <col min="12802" max="12806" width="8.7109375" style="245"/>
    <col min="12807" max="12807" width="11.28515625" style="245" customWidth="1"/>
    <col min="12808" max="13056" width="8.7109375" style="245"/>
    <col min="13057" max="13057" width="18.28515625" style="245" customWidth="1"/>
    <col min="13058" max="13062" width="8.7109375" style="245"/>
    <col min="13063" max="13063" width="11.28515625" style="245" customWidth="1"/>
    <col min="13064" max="13312" width="8.7109375" style="245"/>
    <col min="13313" max="13313" width="18.28515625" style="245" customWidth="1"/>
    <col min="13314" max="13318" width="8.7109375" style="245"/>
    <col min="13319" max="13319" width="11.28515625" style="245" customWidth="1"/>
    <col min="13320" max="13568" width="8.7109375" style="245"/>
    <col min="13569" max="13569" width="18.28515625" style="245" customWidth="1"/>
    <col min="13570" max="13574" width="8.7109375" style="245"/>
    <col min="13575" max="13575" width="11.28515625" style="245" customWidth="1"/>
    <col min="13576" max="13824" width="8.7109375" style="245"/>
    <col min="13825" max="13825" width="18.28515625" style="245" customWidth="1"/>
    <col min="13826" max="13830" width="8.7109375" style="245"/>
    <col min="13831" max="13831" width="11.28515625" style="245" customWidth="1"/>
    <col min="13832" max="14080" width="8.7109375" style="245"/>
    <col min="14081" max="14081" width="18.28515625" style="245" customWidth="1"/>
    <col min="14082" max="14086" width="8.7109375" style="245"/>
    <col min="14087" max="14087" width="11.28515625" style="245" customWidth="1"/>
    <col min="14088" max="14336" width="8.7109375" style="245"/>
    <col min="14337" max="14337" width="18.28515625" style="245" customWidth="1"/>
    <col min="14338" max="14342" width="8.7109375" style="245"/>
    <col min="14343" max="14343" width="11.28515625" style="245" customWidth="1"/>
    <col min="14344" max="14592" width="8.7109375" style="245"/>
    <col min="14593" max="14593" width="18.28515625" style="245" customWidth="1"/>
    <col min="14594" max="14598" width="8.7109375" style="245"/>
    <col min="14599" max="14599" width="11.28515625" style="245" customWidth="1"/>
    <col min="14600" max="14848" width="8.7109375" style="245"/>
    <col min="14849" max="14849" width="18.28515625" style="245" customWidth="1"/>
    <col min="14850" max="14854" width="8.7109375" style="245"/>
    <col min="14855" max="14855" width="11.28515625" style="245" customWidth="1"/>
    <col min="14856" max="15104" width="8.7109375" style="245"/>
    <col min="15105" max="15105" width="18.28515625" style="245" customWidth="1"/>
    <col min="15106" max="15110" width="8.7109375" style="245"/>
    <col min="15111" max="15111" width="11.28515625" style="245" customWidth="1"/>
    <col min="15112" max="15360" width="8.7109375" style="245"/>
    <col min="15361" max="15361" width="18.28515625" style="245" customWidth="1"/>
    <col min="15362" max="15366" width="8.7109375" style="245"/>
    <col min="15367" max="15367" width="11.28515625" style="245" customWidth="1"/>
    <col min="15368" max="15616" width="8.7109375" style="245"/>
    <col min="15617" max="15617" width="18.28515625" style="245" customWidth="1"/>
    <col min="15618" max="15622" width="8.7109375" style="245"/>
    <col min="15623" max="15623" width="11.28515625" style="245" customWidth="1"/>
    <col min="15624" max="15872" width="8.7109375" style="245"/>
    <col min="15873" max="15873" width="18.28515625" style="245" customWidth="1"/>
    <col min="15874" max="15878" width="8.7109375" style="245"/>
    <col min="15879" max="15879" width="11.28515625" style="245" customWidth="1"/>
    <col min="15880" max="16128" width="8.7109375" style="245"/>
    <col min="16129" max="16129" width="18.28515625" style="245" customWidth="1"/>
    <col min="16130" max="16134" width="8.7109375" style="245"/>
    <col min="16135" max="16135" width="11.28515625" style="245" customWidth="1"/>
    <col min="16136" max="16384" width="8.7109375" style="245"/>
  </cols>
  <sheetData>
    <row r="1" spans="1:6">
      <c r="A1" s="244" t="s">
        <v>1274</v>
      </c>
    </row>
    <row r="3" spans="1:6">
      <c r="A3" s="246" t="s">
        <v>1400</v>
      </c>
      <c r="B3" s="246" t="s">
        <v>1401</v>
      </c>
      <c r="C3" s="246" t="s">
        <v>1402</v>
      </c>
      <c r="E3" s="247" t="s">
        <v>1403</v>
      </c>
      <c r="F3" s="248" t="s">
        <v>1415</v>
      </c>
    </row>
    <row r="4" spans="1:6">
      <c r="A4" s="249">
        <v>12</v>
      </c>
      <c r="B4" s="250">
        <v>0.33300000000000002</v>
      </c>
      <c r="C4" s="251" t="s">
        <v>1405</v>
      </c>
    </row>
    <row r="5" spans="1:6">
      <c r="A5" s="249">
        <v>41</v>
      </c>
      <c r="B5" s="250">
        <v>0.39</v>
      </c>
      <c r="C5" s="252" t="s">
        <v>1404</v>
      </c>
      <c r="E5" s="247"/>
      <c r="F5" s="253"/>
    </row>
    <row r="6" spans="1:6">
      <c r="A6" s="249">
        <v>24</v>
      </c>
      <c r="B6" s="250">
        <v>0.33300000000000002</v>
      </c>
      <c r="C6" s="252" t="s">
        <v>1406</v>
      </c>
      <c r="E6" s="247"/>
    </row>
    <row r="7" spans="1:6">
      <c r="A7" s="249">
        <v>25</v>
      </c>
      <c r="B7" s="250">
        <v>0.16</v>
      </c>
      <c r="C7" s="251" t="s">
        <v>1407</v>
      </c>
      <c r="E7" s="247"/>
    </row>
    <row r="8" spans="1:6">
      <c r="A8" s="249">
        <v>23</v>
      </c>
      <c r="B8" s="250">
        <v>0.217</v>
      </c>
      <c r="C8" s="252" t="s">
        <v>1408</v>
      </c>
      <c r="E8" s="247" t="s">
        <v>1401</v>
      </c>
      <c r="F8" s="368">
        <f>VLOOKUP(F3,CHOOSE({1,2,3},$C$3:$C$18,$B$3:$B$18,$A$3:$A$18),2,0)</f>
        <v>0.313</v>
      </c>
    </row>
    <row r="9" spans="1:6">
      <c r="A9" s="249">
        <v>30</v>
      </c>
      <c r="B9" s="250">
        <v>0.3</v>
      </c>
      <c r="C9" s="252" t="s">
        <v>1409</v>
      </c>
      <c r="E9" s="247" t="s">
        <v>1400</v>
      </c>
      <c r="F9" s="367">
        <f>VLOOKUP(F3,CHOOSE({1,2,3},$C$3:$C$18,$B$3:$B$18,$A$3:$A$18),3,0)</f>
        <v>16</v>
      </c>
    </row>
    <row r="10" spans="1:6" ht="25.5">
      <c r="A10" s="249">
        <v>0</v>
      </c>
      <c r="B10" s="250">
        <v>0</v>
      </c>
      <c r="C10" s="254" t="s">
        <v>1410</v>
      </c>
    </row>
    <row r="11" spans="1:6">
      <c r="A11" s="249">
        <v>51</v>
      </c>
      <c r="B11" s="250">
        <v>0.33300000000000002</v>
      </c>
      <c r="C11" s="252" t="s">
        <v>1411</v>
      </c>
    </row>
    <row r="12" spans="1:6">
      <c r="A12" s="249">
        <v>43</v>
      </c>
      <c r="B12" s="250">
        <v>0.186</v>
      </c>
      <c r="C12" s="252" t="s">
        <v>1412</v>
      </c>
    </row>
    <row r="13" spans="1:6">
      <c r="A13" s="249">
        <v>36</v>
      </c>
      <c r="B13" s="250">
        <v>0.13900000000000001</v>
      </c>
      <c r="C13" s="251" t="s">
        <v>1413</v>
      </c>
    </row>
    <row r="14" spans="1:6">
      <c r="A14" s="249">
        <v>9</v>
      </c>
      <c r="B14" s="250">
        <v>0.33300000000000002</v>
      </c>
      <c r="C14" s="252" t="s">
        <v>1414</v>
      </c>
    </row>
    <row r="15" spans="1:6">
      <c r="A15" s="249">
        <v>16</v>
      </c>
      <c r="B15" s="250">
        <v>0.313</v>
      </c>
      <c r="C15" s="252" t="s">
        <v>1415</v>
      </c>
    </row>
    <row r="16" spans="1:6">
      <c r="A16" s="249">
        <v>44</v>
      </c>
      <c r="B16" s="250">
        <v>0.34100000000000003</v>
      </c>
      <c r="C16" s="251" t="s">
        <v>1416</v>
      </c>
    </row>
    <row r="17" spans="1:5">
      <c r="A17" s="249">
        <v>14</v>
      </c>
      <c r="B17" s="250">
        <v>0.28599999999999998</v>
      </c>
      <c r="C17" s="252" t="s">
        <v>1417</v>
      </c>
    </row>
    <row r="18" spans="1:5">
      <c r="A18" s="249">
        <v>28</v>
      </c>
      <c r="B18" s="250">
        <v>0.32100000000000001</v>
      </c>
      <c r="C18" s="251" t="s">
        <v>1418</v>
      </c>
    </row>
    <row r="21" spans="1:5">
      <c r="A21" s="244" t="s">
        <v>1275</v>
      </c>
    </row>
    <row r="22" spans="1:5" ht="13.5" thickBot="1"/>
    <row r="23" spans="1:5" ht="15.75" thickBot="1">
      <c r="A23" s="255" t="s">
        <v>1419</v>
      </c>
      <c r="B23" s="255" t="s">
        <v>1420</v>
      </c>
      <c r="D23" s="256" t="s">
        <v>1421</v>
      </c>
      <c r="E23" s="256" t="s">
        <v>1422</v>
      </c>
    </row>
    <row r="24" spans="1:5" ht="15.75" thickBot="1">
      <c r="A24" s="257">
        <v>37774</v>
      </c>
      <c r="B24" s="258">
        <v>12</v>
      </c>
      <c r="D24" s="259">
        <v>37777</v>
      </c>
      <c r="E24" s="367">
        <f>VLOOKUP(D24,A23:B42,2,0)</f>
        <v>15</v>
      </c>
    </row>
    <row r="25" spans="1:5">
      <c r="A25" s="257">
        <v>37775</v>
      </c>
      <c r="B25" s="258">
        <v>10</v>
      </c>
    </row>
    <row r="26" spans="1:5">
      <c r="A26" s="257">
        <v>37776</v>
      </c>
      <c r="B26" s="258">
        <v>9</v>
      </c>
    </row>
    <row r="27" spans="1:5">
      <c r="A27" s="257">
        <v>37777</v>
      </c>
      <c r="B27" s="258">
        <v>15</v>
      </c>
    </row>
    <row r="28" spans="1:5">
      <c r="A28" s="257">
        <v>37778</v>
      </c>
      <c r="B28" s="258">
        <v>19</v>
      </c>
    </row>
    <row r="29" spans="1:5">
      <c r="A29" s="257">
        <v>37779</v>
      </c>
      <c r="B29" s="258">
        <v>13</v>
      </c>
    </row>
    <row r="30" spans="1:5">
      <c r="A30" s="257">
        <v>37780</v>
      </c>
      <c r="B30" s="258">
        <v>11</v>
      </c>
    </row>
    <row r="31" spans="1:5">
      <c r="A31" s="257">
        <v>37781</v>
      </c>
      <c r="B31" s="258">
        <v>21</v>
      </c>
    </row>
    <row r="32" spans="1:5">
      <c r="A32" s="257">
        <v>37782</v>
      </c>
      <c r="B32" s="258">
        <v>12</v>
      </c>
    </row>
    <row r="33" spans="1:7">
      <c r="A33" s="257">
        <v>37783</v>
      </c>
      <c r="B33" s="258">
        <v>10</v>
      </c>
    </row>
    <row r="34" spans="1:7">
      <c r="A34" s="257">
        <v>37784</v>
      </c>
      <c r="B34" s="258">
        <v>15</v>
      </c>
    </row>
    <row r="35" spans="1:7">
      <c r="A35" s="257">
        <v>37785</v>
      </c>
      <c r="B35" s="260">
        <v>16</v>
      </c>
    </row>
    <row r="36" spans="1:7">
      <c r="A36" s="257">
        <v>37786</v>
      </c>
      <c r="B36" s="260">
        <v>13</v>
      </c>
    </row>
    <row r="37" spans="1:7">
      <c r="A37" s="257">
        <v>37787</v>
      </c>
      <c r="B37" s="260">
        <v>9</v>
      </c>
    </row>
    <row r="38" spans="1:7">
      <c r="A38" s="257">
        <v>37788</v>
      </c>
      <c r="B38" s="260">
        <v>7</v>
      </c>
    </row>
    <row r="39" spans="1:7">
      <c r="A39" s="257">
        <v>37789</v>
      </c>
      <c r="B39" s="260">
        <v>14</v>
      </c>
    </row>
    <row r="40" spans="1:7">
      <c r="A40" s="257">
        <v>37790</v>
      </c>
      <c r="B40" s="260">
        <v>18</v>
      </c>
    </row>
    <row r="41" spans="1:7">
      <c r="A41" s="257">
        <v>37791</v>
      </c>
      <c r="B41" s="260">
        <v>17</v>
      </c>
    </row>
    <row r="42" spans="1:7">
      <c r="A42" s="257">
        <v>37792</v>
      </c>
      <c r="B42" s="260">
        <v>6</v>
      </c>
    </row>
    <row r="45" spans="1:7">
      <c r="A45" s="244" t="s">
        <v>1423</v>
      </c>
    </row>
    <row r="47" spans="1:7">
      <c r="A47" s="247" t="s">
        <v>1424</v>
      </c>
      <c r="B47" s="261" t="s">
        <v>394</v>
      </c>
      <c r="D47" s="262"/>
      <c r="E47" s="246" t="s">
        <v>1425</v>
      </c>
      <c r="F47" s="246" t="s">
        <v>1426</v>
      </c>
      <c r="G47" s="246" t="s">
        <v>1427</v>
      </c>
    </row>
    <row r="48" spans="1:7">
      <c r="A48" s="247" t="s">
        <v>1428</v>
      </c>
      <c r="B48" s="261" t="s">
        <v>1425</v>
      </c>
      <c r="D48" s="246" t="s">
        <v>394</v>
      </c>
      <c r="E48" s="263">
        <v>2892</v>
      </c>
      <c r="F48" s="263">
        <v>1771</v>
      </c>
      <c r="G48" s="263">
        <v>4718</v>
      </c>
    </row>
    <row r="49" spans="1:7">
      <c r="D49" s="246" t="s">
        <v>396</v>
      </c>
      <c r="E49" s="263">
        <v>3380</v>
      </c>
      <c r="F49" s="263">
        <v>4711</v>
      </c>
      <c r="G49" s="263">
        <v>2615</v>
      </c>
    </row>
    <row r="50" spans="1:7">
      <c r="A50" s="247"/>
      <c r="B50" s="264"/>
      <c r="D50" s="246" t="s">
        <v>398</v>
      </c>
      <c r="E50" s="263">
        <v>3744</v>
      </c>
      <c r="F50" s="263">
        <v>3223</v>
      </c>
      <c r="G50" s="263">
        <v>5312</v>
      </c>
    </row>
    <row r="51" spans="1:7">
      <c r="A51" s="247"/>
      <c r="B51" s="264"/>
      <c r="D51" s="246" t="s">
        <v>399</v>
      </c>
      <c r="E51" s="263">
        <v>3221</v>
      </c>
      <c r="F51" s="263">
        <v>2438</v>
      </c>
      <c r="G51" s="263">
        <v>1108</v>
      </c>
    </row>
    <row r="52" spans="1:7">
      <c r="A52" s="247"/>
      <c r="B52" s="264"/>
      <c r="D52" s="246" t="s">
        <v>400</v>
      </c>
      <c r="E52" s="263">
        <v>4839</v>
      </c>
      <c r="F52" s="263">
        <v>1999</v>
      </c>
      <c r="G52" s="263">
        <v>1994</v>
      </c>
    </row>
    <row r="53" spans="1:7">
      <c r="D53" s="246" t="s">
        <v>401</v>
      </c>
      <c r="E53" s="263">
        <v>3767</v>
      </c>
      <c r="F53" s="263">
        <v>5140</v>
      </c>
      <c r="G53" s="263">
        <v>3830</v>
      </c>
    </row>
    <row r="54" spans="1:7">
      <c r="D54" s="246" t="s">
        <v>402</v>
      </c>
      <c r="E54" s="263">
        <v>5467</v>
      </c>
      <c r="F54" s="263">
        <v>3337</v>
      </c>
      <c r="G54" s="263">
        <v>3232</v>
      </c>
    </row>
    <row r="55" spans="1:7">
      <c r="A55" s="265" t="s">
        <v>1429</v>
      </c>
      <c r="B55" s="369">
        <f>VLOOKUP(B47,D47:G59,MATCH(B48,D47:G47,0),0)</f>
        <v>2892</v>
      </c>
      <c r="D55" s="246" t="s">
        <v>403</v>
      </c>
      <c r="E55" s="263">
        <v>3154</v>
      </c>
      <c r="F55" s="263">
        <v>4895</v>
      </c>
      <c r="G55" s="263">
        <v>1607</v>
      </c>
    </row>
    <row r="56" spans="1:7">
      <c r="D56" s="246" t="s">
        <v>404</v>
      </c>
      <c r="E56" s="263">
        <v>1718</v>
      </c>
      <c r="F56" s="263">
        <v>2040</v>
      </c>
      <c r="G56" s="263">
        <v>1563</v>
      </c>
    </row>
    <row r="57" spans="1:7">
      <c r="D57" s="246" t="s">
        <v>405</v>
      </c>
      <c r="E57" s="263">
        <v>1548</v>
      </c>
      <c r="F57" s="263">
        <v>1061</v>
      </c>
      <c r="G57" s="263">
        <v>2590</v>
      </c>
    </row>
    <row r="58" spans="1:7">
      <c r="D58" s="246" t="s">
        <v>1430</v>
      </c>
      <c r="E58" s="263">
        <v>5083</v>
      </c>
      <c r="F58" s="263">
        <v>3558</v>
      </c>
      <c r="G58" s="263">
        <v>3960</v>
      </c>
    </row>
    <row r="59" spans="1:7">
      <c r="D59" s="246" t="s">
        <v>1431</v>
      </c>
      <c r="E59" s="263">
        <v>5753</v>
      </c>
      <c r="F59" s="263">
        <v>2839</v>
      </c>
      <c r="G59" s="263">
        <v>3013</v>
      </c>
    </row>
    <row r="62" spans="1:7">
      <c r="A62" s="244" t="s">
        <v>1432</v>
      </c>
    </row>
    <row r="64" spans="1:7">
      <c r="B64" s="266" t="s">
        <v>1433</v>
      </c>
      <c r="C64" s="266" t="s">
        <v>1028</v>
      </c>
    </row>
    <row r="65" spans="1:5">
      <c r="B65" s="267" t="s">
        <v>1434</v>
      </c>
      <c r="C65" s="267" t="s">
        <v>1435</v>
      </c>
    </row>
    <row r="66" spans="1:5">
      <c r="B66" s="267" t="s">
        <v>1436</v>
      </c>
      <c r="C66" s="267" t="s">
        <v>1437</v>
      </c>
    </row>
    <row r="67" spans="1:5">
      <c r="B67" s="267" t="s">
        <v>1438</v>
      </c>
      <c r="C67" s="267" t="s">
        <v>1439</v>
      </c>
    </row>
    <row r="68" spans="1:5" ht="15">
      <c r="B68" s="268"/>
      <c r="C68" s="269"/>
    </row>
    <row r="69" spans="1:5" ht="15">
      <c r="B69" s="270" t="s">
        <v>1437</v>
      </c>
      <c r="C69" s="271" t="str">
        <f>VLOOKUP(B69,CHOOSE({1,2},C64:C67,B64:B67,),2,0)</f>
        <v>JK002</v>
      </c>
    </row>
    <row r="72" spans="1:5">
      <c r="A72" s="244" t="s">
        <v>1440</v>
      </c>
    </row>
    <row r="74" spans="1:5" ht="15.75">
      <c r="C74" s="272" t="s">
        <v>1441</v>
      </c>
      <c r="D74" s="272" t="s">
        <v>1442</v>
      </c>
      <c r="E74" s="272" t="s">
        <v>1443</v>
      </c>
    </row>
    <row r="75" spans="1:5" ht="15.75">
      <c r="B75" s="272" t="s">
        <v>1435</v>
      </c>
      <c r="C75" s="245">
        <v>10</v>
      </c>
      <c r="D75" s="245">
        <v>12</v>
      </c>
      <c r="E75" s="245">
        <v>15</v>
      </c>
    </row>
    <row r="76" spans="1:5" ht="15.75">
      <c r="B76" s="272" t="s">
        <v>1437</v>
      </c>
      <c r="C76" s="245">
        <v>30</v>
      </c>
      <c r="D76" s="245">
        <v>35</v>
      </c>
      <c r="E76" s="245">
        <v>40</v>
      </c>
    </row>
    <row r="77" spans="1:5" ht="15.75">
      <c r="B77" s="272" t="s">
        <v>1439</v>
      </c>
      <c r="C77" s="245">
        <v>25</v>
      </c>
      <c r="D77" s="245">
        <v>30</v>
      </c>
      <c r="E77" s="245">
        <v>35</v>
      </c>
    </row>
    <row r="78" spans="1:5" ht="15.75">
      <c r="B78" s="272"/>
    </row>
    <row r="79" spans="1:5" ht="15.75">
      <c r="B79" s="272" t="s">
        <v>1444</v>
      </c>
      <c r="C79" s="272" t="s">
        <v>1028</v>
      </c>
      <c r="D79" s="272" t="s">
        <v>1392</v>
      </c>
    </row>
    <row r="80" spans="1:5">
      <c r="B80" s="245" t="s">
        <v>1442</v>
      </c>
      <c r="C80" s="245" t="s">
        <v>1439</v>
      </c>
      <c r="D80" s="273">
        <f>VLOOKUP(C80,B74:E77,MATCH(B80,B74:E74,0),0)</f>
        <v>30</v>
      </c>
    </row>
  </sheetData>
  <dataValidations count="4">
    <dataValidation type="list" allowBlank="1" showInputMessage="1" showErrorMessage="1" sqref="B48 IX48 ST48 ACP48 AML48 AWH48 BGD48 BPZ48 BZV48 CJR48 CTN48 DDJ48 DNF48 DXB48 EGX48 EQT48 FAP48 FKL48 FUH48 GED48 GNZ48 GXV48 HHR48 HRN48 IBJ48 ILF48 IVB48 JEX48 JOT48 JYP48 KIL48 KSH48 LCD48 LLZ48 LVV48 MFR48 MPN48 MZJ48 NJF48 NTB48 OCX48 OMT48 OWP48 PGL48 PQH48 QAD48 QJZ48 QTV48 RDR48 RNN48 RXJ48 SHF48 SRB48 TAX48 TKT48 TUP48 UEL48 UOH48 UYD48 VHZ48 VRV48 WBR48 WLN48 WVJ48 B65584 IX65584 ST65584 ACP65584 AML65584 AWH65584 BGD65584 BPZ65584 BZV65584 CJR65584 CTN65584 DDJ65584 DNF65584 DXB65584 EGX65584 EQT65584 FAP65584 FKL65584 FUH65584 GED65584 GNZ65584 GXV65584 HHR65584 HRN65584 IBJ65584 ILF65584 IVB65584 JEX65584 JOT65584 JYP65584 KIL65584 KSH65584 LCD65584 LLZ65584 LVV65584 MFR65584 MPN65584 MZJ65584 NJF65584 NTB65584 OCX65584 OMT65584 OWP65584 PGL65584 PQH65584 QAD65584 QJZ65584 QTV65584 RDR65584 RNN65584 RXJ65584 SHF65584 SRB65584 TAX65584 TKT65584 TUP65584 UEL65584 UOH65584 UYD65584 VHZ65584 VRV65584 WBR65584 WLN65584 WVJ65584 B131120 IX131120 ST131120 ACP131120 AML131120 AWH131120 BGD131120 BPZ131120 BZV131120 CJR131120 CTN131120 DDJ131120 DNF131120 DXB131120 EGX131120 EQT131120 FAP131120 FKL131120 FUH131120 GED131120 GNZ131120 GXV131120 HHR131120 HRN131120 IBJ131120 ILF131120 IVB131120 JEX131120 JOT131120 JYP131120 KIL131120 KSH131120 LCD131120 LLZ131120 LVV131120 MFR131120 MPN131120 MZJ131120 NJF131120 NTB131120 OCX131120 OMT131120 OWP131120 PGL131120 PQH131120 QAD131120 QJZ131120 QTV131120 RDR131120 RNN131120 RXJ131120 SHF131120 SRB131120 TAX131120 TKT131120 TUP131120 UEL131120 UOH131120 UYD131120 VHZ131120 VRV131120 WBR131120 WLN131120 WVJ131120 B196656 IX196656 ST196656 ACP196656 AML196656 AWH196656 BGD196656 BPZ196656 BZV196656 CJR196656 CTN196656 DDJ196656 DNF196656 DXB196656 EGX196656 EQT196656 FAP196656 FKL196656 FUH196656 GED196656 GNZ196656 GXV196656 HHR196656 HRN196656 IBJ196656 ILF196656 IVB196656 JEX196656 JOT196656 JYP196656 KIL196656 KSH196656 LCD196656 LLZ196656 LVV196656 MFR196656 MPN196656 MZJ196656 NJF196656 NTB196656 OCX196656 OMT196656 OWP196656 PGL196656 PQH196656 QAD196656 QJZ196656 QTV196656 RDR196656 RNN196656 RXJ196656 SHF196656 SRB196656 TAX196656 TKT196656 TUP196656 UEL196656 UOH196656 UYD196656 VHZ196656 VRV196656 WBR196656 WLN196656 WVJ196656 B262192 IX262192 ST262192 ACP262192 AML262192 AWH262192 BGD262192 BPZ262192 BZV262192 CJR262192 CTN262192 DDJ262192 DNF262192 DXB262192 EGX262192 EQT262192 FAP262192 FKL262192 FUH262192 GED262192 GNZ262192 GXV262192 HHR262192 HRN262192 IBJ262192 ILF262192 IVB262192 JEX262192 JOT262192 JYP262192 KIL262192 KSH262192 LCD262192 LLZ262192 LVV262192 MFR262192 MPN262192 MZJ262192 NJF262192 NTB262192 OCX262192 OMT262192 OWP262192 PGL262192 PQH262192 QAD262192 QJZ262192 QTV262192 RDR262192 RNN262192 RXJ262192 SHF262192 SRB262192 TAX262192 TKT262192 TUP262192 UEL262192 UOH262192 UYD262192 VHZ262192 VRV262192 WBR262192 WLN262192 WVJ262192 B327728 IX327728 ST327728 ACP327728 AML327728 AWH327728 BGD327728 BPZ327728 BZV327728 CJR327728 CTN327728 DDJ327728 DNF327728 DXB327728 EGX327728 EQT327728 FAP327728 FKL327728 FUH327728 GED327728 GNZ327728 GXV327728 HHR327728 HRN327728 IBJ327728 ILF327728 IVB327728 JEX327728 JOT327728 JYP327728 KIL327728 KSH327728 LCD327728 LLZ327728 LVV327728 MFR327728 MPN327728 MZJ327728 NJF327728 NTB327728 OCX327728 OMT327728 OWP327728 PGL327728 PQH327728 QAD327728 QJZ327728 QTV327728 RDR327728 RNN327728 RXJ327728 SHF327728 SRB327728 TAX327728 TKT327728 TUP327728 UEL327728 UOH327728 UYD327728 VHZ327728 VRV327728 WBR327728 WLN327728 WVJ327728 B393264 IX393264 ST393264 ACP393264 AML393264 AWH393264 BGD393264 BPZ393264 BZV393264 CJR393264 CTN393264 DDJ393264 DNF393264 DXB393264 EGX393264 EQT393264 FAP393264 FKL393264 FUH393264 GED393264 GNZ393264 GXV393264 HHR393264 HRN393264 IBJ393264 ILF393264 IVB393264 JEX393264 JOT393264 JYP393264 KIL393264 KSH393264 LCD393264 LLZ393264 LVV393264 MFR393264 MPN393264 MZJ393264 NJF393264 NTB393264 OCX393264 OMT393264 OWP393264 PGL393264 PQH393264 QAD393264 QJZ393264 QTV393264 RDR393264 RNN393264 RXJ393264 SHF393264 SRB393264 TAX393264 TKT393264 TUP393264 UEL393264 UOH393264 UYD393264 VHZ393264 VRV393264 WBR393264 WLN393264 WVJ393264 B458800 IX458800 ST458800 ACP458800 AML458800 AWH458800 BGD458800 BPZ458800 BZV458800 CJR458800 CTN458800 DDJ458800 DNF458800 DXB458800 EGX458800 EQT458800 FAP458800 FKL458800 FUH458800 GED458800 GNZ458800 GXV458800 HHR458800 HRN458800 IBJ458800 ILF458800 IVB458800 JEX458800 JOT458800 JYP458800 KIL458800 KSH458800 LCD458800 LLZ458800 LVV458800 MFR458800 MPN458800 MZJ458800 NJF458800 NTB458800 OCX458800 OMT458800 OWP458800 PGL458800 PQH458800 QAD458800 QJZ458800 QTV458800 RDR458800 RNN458800 RXJ458800 SHF458800 SRB458800 TAX458800 TKT458800 TUP458800 UEL458800 UOH458800 UYD458800 VHZ458800 VRV458800 WBR458800 WLN458800 WVJ458800 B524336 IX524336 ST524336 ACP524336 AML524336 AWH524336 BGD524336 BPZ524336 BZV524336 CJR524336 CTN524336 DDJ524336 DNF524336 DXB524336 EGX524336 EQT524336 FAP524336 FKL524336 FUH524336 GED524336 GNZ524336 GXV524336 HHR524336 HRN524336 IBJ524336 ILF524336 IVB524336 JEX524336 JOT524336 JYP524336 KIL524336 KSH524336 LCD524336 LLZ524336 LVV524336 MFR524336 MPN524336 MZJ524336 NJF524336 NTB524336 OCX524336 OMT524336 OWP524336 PGL524336 PQH524336 QAD524336 QJZ524336 QTV524336 RDR524336 RNN524336 RXJ524336 SHF524336 SRB524336 TAX524336 TKT524336 TUP524336 UEL524336 UOH524336 UYD524336 VHZ524336 VRV524336 WBR524336 WLN524336 WVJ524336 B589872 IX589872 ST589872 ACP589872 AML589872 AWH589872 BGD589872 BPZ589872 BZV589872 CJR589872 CTN589872 DDJ589872 DNF589872 DXB589872 EGX589872 EQT589872 FAP589872 FKL589872 FUH589872 GED589872 GNZ589872 GXV589872 HHR589872 HRN589872 IBJ589872 ILF589872 IVB589872 JEX589872 JOT589872 JYP589872 KIL589872 KSH589872 LCD589872 LLZ589872 LVV589872 MFR589872 MPN589872 MZJ589872 NJF589872 NTB589872 OCX589872 OMT589872 OWP589872 PGL589872 PQH589872 QAD589872 QJZ589872 QTV589872 RDR589872 RNN589872 RXJ589872 SHF589872 SRB589872 TAX589872 TKT589872 TUP589872 UEL589872 UOH589872 UYD589872 VHZ589872 VRV589872 WBR589872 WLN589872 WVJ589872 B655408 IX655408 ST655408 ACP655408 AML655408 AWH655408 BGD655408 BPZ655408 BZV655408 CJR655408 CTN655408 DDJ655408 DNF655408 DXB655408 EGX655408 EQT655408 FAP655408 FKL655408 FUH655408 GED655408 GNZ655408 GXV655408 HHR655408 HRN655408 IBJ655408 ILF655408 IVB655408 JEX655408 JOT655408 JYP655408 KIL655408 KSH655408 LCD655408 LLZ655408 LVV655408 MFR655408 MPN655408 MZJ655408 NJF655408 NTB655408 OCX655408 OMT655408 OWP655408 PGL655408 PQH655408 QAD655408 QJZ655408 QTV655408 RDR655408 RNN655408 RXJ655408 SHF655408 SRB655408 TAX655408 TKT655408 TUP655408 UEL655408 UOH655408 UYD655408 VHZ655408 VRV655408 WBR655408 WLN655408 WVJ655408 B720944 IX720944 ST720944 ACP720944 AML720944 AWH720944 BGD720944 BPZ720944 BZV720944 CJR720944 CTN720944 DDJ720944 DNF720944 DXB720944 EGX720944 EQT720944 FAP720944 FKL720944 FUH720944 GED720944 GNZ720944 GXV720944 HHR720944 HRN720944 IBJ720944 ILF720944 IVB720944 JEX720944 JOT720944 JYP720944 KIL720944 KSH720944 LCD720944 LLZ720944 LVV720944 MFR720944 MPN720944 MZJ720944 NJF720944 NTB720944 OCX720944 OMT720944 OWP720944 PGL720944 PQH720944 QAD720944 QJZ720944 QTV720944 RDR720944 RNN720944 RXJ720944 SHF720944 SRB720944 TAX720944 TKT720944 TUP720944 UEL720944 UOH720944 UYD720944 VHZ720944 VRV720944 WBR720944 WLN720944 WVJ720944 B786480 IX786480 ST786480 ACP786480 AML786480 AWH786480 BGD786480 BPZ786480 BZV786480 CJR786480 CTN786480 DDJ786480 DNF786480 DXB786480 EGX786480 EQT786480 FAP786480 FKL786480 FUH786480 GED786480 GNZ786480 GXV786480 HHR786480 HRN786480 IBJ786480 ILF786480 IVB786480 JEX786480 JOT786480 JYP786480 KIL786480 KSH786480 LCD786480 LLZ786480 LVV786480 MFR786480 MPN786480 MZJ786480 NJF786480 NTB786480 OCX786480 OMT786480 OWP786480 PGL786480 PQH786480 QAD786480 QJZ786480 QTV786480 RDR786480 RNN786480 RXJ786480 SHF786480 SRB786480 TAX786480 TKT786480 TUP786480 UEL786480 UOH786480 UYD786480 VHZ786480 VRV786480 WBR786480 WLN786480 WVJ786480 B852016 IX852016 ST852016 ACP852016 AML852016 AWH852016 BGD852016 BPZ852016 BZV852016 CJR852016 CTN852016 DDJ852016 DNF852016 DXB852016 EGX852016 EQT852016 FAP852016 FKL852016 FUH852016 GED852016 GNZ852016 GXV852016 HHR852016 HRN852016 IBJ852016 ILF852016 IVB852016 JEX852016 JOT852016 JYP852016 KIL852016 KSH852016 LCD852016 LLZ852016 LVV852016 MFR852016 MPN852016 MZJ852016 NJF852016 NTB852016 OCX852016 OMT852016 OWP852016 PGL852016 PQH852016 QAD852016 QJZ852016 QTV852016 RDR852016 RNN852016 RXJ852016 SHF852016 SRB852016 TAX852016 TKT852016 TUP852016 UEL852016 UOH852016 UYD852016 VHZ852016 VRV852016 WBR852016 WLN852016 WVJ852016 B917552 IX917552 ST917552 ACP917552 AML917552 AWH917552 BGD917552 BPZ917552 BZV917552 CJR917552 CTN917552 DDJ917552 DNF917552 DXB917552 EGX917552 EQT917552 FAP917552 FKL917552 FUH917552 GED917552 GNZ917552 GXV917552 HHR917552 HRN917552 IBJ917552 ILF917552 IVB917552 JEX917552 JOT917552 JYP917552 KIL917552 KSH917552 LCD917552 LLZ917552 LVV917552 MFR917552 MPN917552 MZJ917552 NJF917552 NTB917552 OCX917552 OMT917552 OWP917552 PGL917552 PQH917552 QAD917552 QJZ917552 QTV917552 RDR917552 RNN917552 RXJ917552 SHF917552 SRB917552 TAX917552 TKT917552 TUP917552 UEL917552 UOH917552 UYD917552 VHZ917552 VRV917552 WBR917552 WLN917552 WVJ917552 B983088 IX983088 ST983088 ACP983088 AML983088 AWH983088 BGD983088 BPZ983088 BZV983088 CJR983088 CTN983088 DDJ983088 DNF983088 DXB983088 EGX983088 EQT983088 FAP983088 FKL983088 FUH983088 GED983088 GNZ983088 GXV983088 HHR983088 HRN983088 IBJ983088 ILF983088 IVB983088 JEX983088 JOT983088 JYP983088 KIL983088 KSH983088 LCD983088 LLZ983088 LVV983088 MFR983088 MPN983088 MZJ983088 NJF983088 NTB983088 OCX983088 OMT983088 OWP983088 PGL983088 PQH983088 QAD983088 QJZ983088 QTV983088 RDR983088 RNN983088 RXJ983088 SHF983088 SRB983088 TAX983088 TKT983088 TUP983088 UEL983088 UOH983088 UYD983088 VHZ983088 VRV983088 WBR983088 WLN983088 WVJ983088">
      <formula1>$E$47:$G$47</formula1>
    </dataValidation>
    <dataValidation type="list" allowBlank="1" showInputMessage="1" showErrorMessage="1" sqref="B47 IX47 ST47 ACP47 AML47 AWH47 BGD47 BPZ47 BZV47 CJR47 CTN47 DDJ47 DNF47 DXB47 EGX47 EQT47 FAP47 FKL47 FUH47 GED47 GNZ47 GXV47 HHR47 HRN47 IBJ47 ILF47 IVB47 JEX47 JOT47 JYP47 KIL47 KSH47 LCD47 LLZ47 LVV47 MFR47 MPN47 MZJ47 NJF47 NTB47 OCX47 OMT47 OWP47 PGL47 PQH47 QAD47 QJZ47 QTV47 RDR47 RNN47 RXJ47 SHF47 SRB47 TAX47 TKT47 TUP47 UEL47 UOH47 UYD47 VHZ47 VRV47 WBR47 WLN47 WVJ47 B65583 IX65583 ST65583 ACP65583 AML65583 AWH65583 BGD65583 BPZ65583 BZV65583 CJR65583 CTN65583 DDJ65583 DNF65583 DXB65583 EGX65583 EQT65583 FAP65583 FKL65583 FUH65583 GED65583 GNZ65583 GXV65583 HHR65583 HRN65583 IBJ65583 ILF65583 IVB65583 JEX65583 JOT65583 JYP65583 KIL65583 KSH65583 LCD65583 LLZ65583 LVV65583 MFR65583 MPN65583 MZJ65583 NJF65583 NTB65583 OCX65583 OMT65583 OWP65583 PGL65583 PQH65583 QAD65583 QJZ65583 QTV65583 RDR65583 RNN65583 RXJ65583 SHF65583 SRB65583 TAX65583 TKT65583 TUP65583 UEL65583 UOH65583 UYD65583 VHZ65583 VRV65583 WBR65583 WLN65583 WVJ65583 B131119 IX131119 ST131119 ACP131119 AML131119 AWH131119 BGD131119 BPZ131119 BZV131119 CJR131119 CTN131119 DDJ131119 DNF131119 DXB131119 EGX131119 EQT131119 FAP131119 FKL131119 FUH131119 GED131119 GNZ131119 GXV131119 HHR131119 HRN131119 IBJ131119 ILF131119 IVB131119 JEX131119 JOT131119 JYP131119 KIL131119 KSH131119 LCD131119 LLZ131119 LVV131119 MFR131119 MPN131119 MZJ131119 NJF131119 NTB131119 OCX131119 OMT131119 OWP131119 PGL131119 PQH131119 QAD131119 QJZ131119 QTV131119 RDR131119 RNN131119 RXJ131119 SHF131119 SRB131119 TAX131119 TKT131119 TUP131119 UEL131119 UOH131119 UYD131119 VHZ131119 VRV131119 WBR131119 WLN131119 WVJ131119 B196655 IX196655 ST196655 ACP196655 AML196655 AWH196655 BGD196655 BPZ196655 BZV196655 CJR196655 CTN196655 DDJ196655 DNF196655 DXB196655 EGX196655 EQT196655 FAP196655 FKL196655 FUH196655 GED196655 GNZ196655 GXV196655 HHR196655 HRN196655 IBJ196655 ILF196655 IVB196655 JEX196655 JOT196655 JYP196655 KIL196655 KSH196655 LCD196655 LLZ196655 LVV196655 MFR196655 MPN196655 MZJ196655 NJF196655 NTB196655 OCX196655 OMT196655 OWP196655 PGL196655 PQH196655 QAD196655 QJZ196655 QTV196655 RDR196655 RNN196655 RXJ196655 SHF196655 SRB196655 TAX196655 TKT196655 TUP196655 UEL196655 UOH196655 UYD196655 VHZ196655 VRV196655 WBR196655 WLN196655 WVJ196655 B262191 IX262191 ST262191 ACP262191 AML262191 AWH262191 BGD262191 BPZ262191 BZV262191 CJR262191 CTN262191 DDJ262191 DNF262191 DXB262191 EGX262191 EQT262191 FAP262191 FKL262191 FUH262191 GED262191 GNZ262191 GXV262191 HHR262191 HRN262191 IBJ262191 ILF262191 IVB262191 JEX262191 JOT262191 JYP262191 KIL262191 KSH262191 LCD262191 LLZ262191 LVV262191 MFR262191 MPN262191 MZJ262191 NJF262191 NTB262191 OCX262191 OMT262191 OWP262191 PGL262191 PQH262191 QAD262191 QJZ262191 QTV262191 RDR262191 RNN262191 RXJ262191 SHF262191 SRB262191 TAX262191 TKT262191 TUP262191 UEL262191 UOH262191 UYD262191 VHZ262191 VRV262191 WBR262191 WLN262191 WVJ262191 B327727 IX327727 ST327727 ACP327727 AML327727 AWH327727 BGD327727 BPZ327727 BZV327727 CJR327727 CTN327727 DDJ327727 DNF327727 DXB327727 EGX327727 EQT327727 FAP327727 FKL327727 FUH327727 GED327727 GNZ327727 GXV327727 HHR327727 HRN327727 IBJ327727 ILF327727 IVB327727 JEX327727 JOT327727 JYP327727 KIL327727 KSH327727 LCD327727 LLZ327727 LVV327727 MFR327727 MPN327727 MZJ327727 NJF327727 NTB327727 OCX327727 OMT327727 OWP327727 PGL327727 PQH327727 QAD327727 QJZ327727 QTV327727 RDR327727 RNN327727 RXJ327727 SHF327727 SRB327727 TAX327727 TKT327727 TUP327727 UEL327727 UOH327727 UYD327727 VHZ327727 VRV327727 WBR327727 WLN327727 WVJ327727 B393263 IX393263 ST393263 ACP393263 AML393263 AWH393263 BGD393263 BPZ393263 BZV393263 CJR393263 CTN393263 DDJ393263 DNF393263 DXB393263 EGX393263 EQT393263 FAP393263 FKL393263 FUH393263 GED393263 GNZ393263 GXV393263 HHR393263 HRN393263 IBJ393263 ILF393263 IVB393263 JEX393263 JOT393263 JYP393263 KIL393263 KSH393263 LCD393263 LLZ393263 LVV393263 MFR393263 MPN393263 MZJ393263 NJF393263 NTB393263 OCX393263 OMT393263 OWP393263 PGL393263 PQH393263 QAD393263 QJZ393263 QTV393263 RDR393263 RNN393263 RXJ393263 SHF393263 SRB393263 TAX393263 TKT393263 TUP393263 UEL393263 UOH393263 UYD393263 VHZ393263 VRV393263 WBR393263 WLN393263 WVJ393263 B458799 IX458799 ST458799 ACP458799 AML458799 AWH458799 BGD458799 BPZ458799 BZV458799 CJR458799 CTN458799 DDJ458799 DNF458799 DXB458799 EGX458799 EQT458799 FAP458799 FKL458799 FUH458799 GED458799 GNZ458799 GXV458799 HHR458799 HRN458799 IBJ458799 ILF458799 IVB458799 JEX458799 JOT458799 JYP458799 KIL458799 KSH458799 LCD458799 LLZ458799 LVV458799 MFR458799 MPN458799 MZJ458799 NJF458799 NTB458799 OCX458799 OMT458799 OWP458799 PGL458799 PQH458799 QAD458799 QJZ458799 QTV458799 RDR458799 RNN458799 RXJ458799 SHF458799 SRB458799 TAX458799 TKT458799 TUP458799 UEL458799 UOH458799 UYD458799 VHZ458799 VRV458799 WBR458799 WLN458799 WVJ458799 B524335 IX524335 ST524335 ACP524335 AML524335 AWH524335 BGD524335 BPZ524335 BZV524335 CJR524335 CTN524335 DDJ524335 DNF524335 DXB524335 EGX524335 EQT524335 FAP524335 FKL524335 FUH524335 GED524335 GNZ524335 GXV524335 HHR524335 HRN524335 IBJ524335 ILF524335 IVB524335 JEX524335 JOT524335 JYP524335 KIL524335 KSH524335 LCD524335 LLZ524335 LVV524335 MFR524335 MPN524335 MZJ524335 NJF524335 NTB524335 OCX524335 OMT524335 OWP524335 PGL524335 PQH524335 QAD524335 QJZ524335 QTV524335 RDR524335 RNN524335 RXJ524335 SHF524335 SRB524335 TAX524335 TKT524335 TUP524335 UEL524335 UOH524335 UYD524335 VHZ524335 VRV524335 WBR524335 WLN524335 WVJ524335 B589871 IX589871 ST589871 ACP589871 AML589871 AWH589871 BGD589871 BPZ589871 BZV589871 CJR589871 CTN589871 DDJ589871 DNF589871 DXB589871 EGX589871 EQT589871 FAP589871 FKL589871 FUH589871 GED589871 GNZ589871 GXV589871 HHR589871 HRN589871 IBJ589871 ILF589871 IVB589871 JEX589871 JOT589871 JYP589871 KIL589871 KSH589871 LCD589871 LLZ589871 LVV589871 MFR589871 MPN589871 MZJ589871 NJF589871 NTB589871 OCX589871 OMT589871 OWP589871 PGL589871 PQH589871 QAD589871 QJZ589871 QTV589871 RDR589871 RNN589871 RXJ589871 SHF589871 SRB589871 TAX589871 TKT589871 TUP589871 UEL589871 UOH589871 UYD589871 VHZ589871 VRV589871 WBR589871 WLN589871 WVJ589871 B655407 IX655407 ST655407 ACP655407 AML655407 AWH655407 BGD655407 BPZ655407 BZV655407 CJR655407 CTN655407 DDJ655407 DNF655407 DXB655407 EGX655407 EQT655407 FAP655407 FKL655407 FUH655407 GED655407 GNZ655407 GXV655407 HHR655407 HRN655407 IBJ655407 ILF655407 IVB655407 JEX655407 JOT655407 JYP655407 KIL655407 KSH655407 LCD655407 LLZ655407 LVV655407 MFR655407 MPN655407 MZJ655407 NJF655407 NTB655407 OCX655407 OMT655407 OWP655407 PGL655407 PQH655407 QAD655407 QJZ655407 QTV655407 RDR655407 RNN655407 RXJ655407 SHF655407 SRB655407 TAX655407 TKT655407 TUP655407 UEL655407 UOH655407 UYD655407 VHZ655407 VRV655407 WBR655407 WLN655407 WVJ655407 B720943 IX720943 ST720943 ACP720943 AML720943 AWH720943 BGD720943 BPZ720943 BZV720943 CJR720943 CTN720943 DDJ720943 DNF720943 DXB720943 EGX720943 EQT720943 FAP720943 FKL720943 FUH720943 GED720943 GNZ720943 GXV720943 HHR720943 HRN720943 IBJ720943 ILF720943 IVB720943 JEX720943 JOT720943 JYP720943 KIL720943 KSH720943 LCD720943 LLZ720943 LVV720943 MFR720943 MPN720943 MZJ720943 NJF720943 NTB720943 OCX720943 OMT720943 OWP720943 PGL720943 PQH720943 QAD720943 QJZ720943 QTV720943 RDR720943 RNN720943 RXJ720943 SHF720943 SRB720943 TAX720943 TKT720943 TUP720943 UEL720943 UOH720943 UYD720943 VHZ720943 VRV720943 WBR720943 WLN720943 WVJ720943 B786479 IX786479 ST786479 ACP786479 AML786479 AWH786479 BGD786479 BPZ786479 BZV786479 CJR786479 CTN786479 DDJ786479 DNF786479 DXB786479 EGX786479 EQT786479 FAP786479 FKL786479 FUH786479 GED786479 GNZ786479 GXV786479 HHR786479 HRN786479 IBJ786479 ILF786479 IVB786479 JEX786479 JOT786479 JYP786479 KIL786479 KSH786479 LCD786479 LLZ786479 LVV786479 MFR786479 MPN786479 MZJ786479 NJF786479 NTB786479 OCX786479 OMT786479 OWP786479 PGL786479 PQH786479 QAD786479 QJZ786479 QTV786479 RDR786479 RNN786479 RXJ786479 SHF786479 SRB786479 TAX786479 TKT786479 TUP786479 UEL786479 UOH786479 UYD786479 VHZ786479 VRV786479 WBR786479 WLN786479 WVJ786479 B852015 IX852015 ST852015 ACP852015 AML852015 AWH852015 BGD852015 BPZ852015 BZV852015 CJR852015 CTN852015 DDJ852015 DNF852015 DXB852015 EGX852015 EQT852015 FAP852015 FKL852015 FUH852015 GED852015 GNZ852015 GXV852015 HHR852015 HRN852015 IBJ852015 ILF852015 IVB852015 JEX852015 JOT852015 JYP852015 KIL852015 KSH852015 LCD852015 LLZ852015 LVV852015 MFR852015 MPN852015 MZJ852015 NJF852015 NTB852015 OCX852015 OMT852015 OWP852015 PGL852015 PQH852015 QAD852015 QJZ852015 QTV852015 RDR852015 RNN852015 RXJ852015 SHF852015 SRB852015 TAX852015 TKT852015 TUP852015 UEL852015 UOH852015 UYD852015 VHZ852015 VRV852015 WBR852015 WLN852015 WVJ852015 B917551 IX917551 ST917551 ACP917551 AML917551 AWH917551 BGD917551 BPZ917551 BZV917551 CJR917551 CTN917551 DDJ917551 DNF917551 DXB917551 EGX917551 EQT917551 FAP917551 FKL917551 FUH917551 GED917551 GNZ917551 GXV917551 HHR917551 HRN917551 IBJ917551 ILF917551 IVB917551 JEX917551 JOT917551 JYP917551 KIL917551 KSH917551 LCD917551 LLZ917551 LVV917551 MFR917551 MPN917551 MZJ917551 NJF917551 NTB917551 OCX917551 OMT917551 OWP917551 PGL917551 PQH917551 QAD917551 QJZ917551 QTV917551 RDR917551 RNN917551 RXJ917551 SHF917551 SRB917551 TAX917551 TKT917551 TUP917551 UEL917551 UOH917551 UYD917551 VHZ917551 VRV917551 WBR917551 WLN917551 WVJ917551 B983087 IX983087 ST983087 ACP983087 AML983087 AWH983087 BGD983087 BPZ983087 BZV983087 CJR983087 CTN983087 DDJ983087 DNF983087 DXB983087 EGX983087 EQT983087 FAP983087 FKL983087 FUH983087 GED983087 GNZ983087 GXV983087 HHR983087 HRN983087 IBJ983087 ILF983087 IVB983087 JEX983087 JOT983087 JYP983087 KIL983087 KSH983087 LCD983087 LLZ983087 LVV983087 MFR983087 MPN983087 MZJ983087 NJF983087 NTB983087 OCX983087 OMT983087 OWP983087 PGL983087 PQH983087 QAD983087 QJZ983087 QTV983087 RDR983087 RNN983087 RXJ983087 SHF983087 SRB983087 TAX983087 TKT983087 TUP983087 UEL983087 UOH983087 UYD983087 VHZ983087 VRV983087 WBR983087 WLN983087 WVJ983087">
      <formula1>$D$48:$D$59</formula1>
    </dataValidation>
    <dataValidation type="list" allowBlank="1" showInputMessage="1" showErrorMessage="1" sqref="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formula1>$A$24:$A$42</formula1>
    </dataValidation>
    <dataValidation type="list" allowBlank="1" showInputMessage="1" showErrorMessage="1" sqref="F3">
      <formula1>$C$3:$C$18</formula1>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50177" r:id="rId3" name="Spinner 1">
              <controlPr defaultSize="0" autoPict="0">
                <anchor moveWithCells="1" sizeWithCells="1">
                  <from>
                    <xdr:col>3</xdr:col>
                    <xdr:colOff>0</xdr:colOff>
                    <xdr:row>25</xdr:row>
                    <xdr:rowOff>0</xdr:rowOff>
                  </from>
                  <to>
                    <xdr:col>3</xdr:col>
                    <xdr:colOff>0</xdr:colOff>
                    <xdr:row>25</xdr:row>
                    <xdr:rowOff>180975</xdr:rowOff>
                  </to>
                </anchor>
              </controlPr>
            </control>
          </mc:Choice>
        </mc:AlternateContent>
      </controls>
    </mc:Choice>
  </mc:AlternateConten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9"/>
  <sheetViews>
    <sheetView zoomScaleNormal="100" workbookViewId="0">
      <selection activeCell="I25" sqref="I25"/>
    </sheetView>
  </sheetViews>
  <sheetFormatPr defaultRowHeight="15"/>
  <cols>
    <col min="1" max="1" width="10.42578125" bestFit="1" customWidth="1"/>
    <col min="2" max="2" width="20.5703125" bestFit="1" customWidth="1"/>
    <col min="3" max="3" width="9" bestFit="1" customWidth="1"/>
  </cols>
  <sheetData>
    <row r="1" spans="1:3">
      <c r="A1" t="s">
        <v>328</v>
      </c>
      <c r="B1" t="s">
        <v>391</v>
      </c>
      <c r="C1" s="352" t="s">
        <v>137</v>
      </c>
    </row>
    <row r="2" spans="1:3">
      <c r="A2" s="353">
        <v>42005</v>
      </c>
      <c r="B2" t="s">
        <v>1599</v>
      </c>
      <c r="C2">
        <v>1742.4</v>
      </c>
    </row>
    <row r="3" spans="1:3">
      <c r="A3" s="353">
        <v>42005</v>
      </c>
      <c r="B3" t="s">
        <v>1600</v>
      </c>
      <c r="C3">
        <v>385</v>
      </c>
    </row>
    <row r="4" spans="1:3">
      <c r="A4" s="353">
        <v>42005</v>
      </c>
      <c r="B4" t="s">
        <v>1601</v>
      </c>
      <c r="C4">
        <v>1474.41</v>
      </c>
    </row>
    <row r="5" spans="1:3">
      <c r="A5" s="353">
        <v>42005</v>
      </c>
      <c r="B5" t="s">
        <v>1602</v>
      </c>
      <c r="C5">
        <v>2912.7</v>
      </c>
    </row>
    <row r="6" spans="1:3">
      <c r="A6" s="353">
        <v>42005</v>
      </c>
      <c r="B6" t="s">
        <v>1603</v>
      </c>
      <c r="C6">
        <v>294</v>
      </c>
    </row>
    <row r="7" spans="1:3">
      <c r="A7" s="353">
        <v>42005</v>
      </c>
      <c r="B7" t="s">
        <v>1604</v>
      </c>
      <c r="C7">
        <v>360</v>
      </c>
    </row>
    <row r="8" spans="1:3">
      <c r="A8" s="353">
        <v>42005</v>
      </c>
      <c r="B8" t="s">
        <v>1605</v>
      </c>
      <c r="C8">
        <v>1215.2</v>
      </c>
    </row>
    <row r="9" spans="1:3">
      <c r="A9" s="353">
        <v>42005</v>
      </c>
      <c r="B9" t="s">
        <v>1606</v>
      </c>
      <c r="C9">
        <v>3329.28</v>
      </c>
    </row>
    <row r="10" spans="1:3">
      <c r="A10" s="353">
        <v>42005</v>
      </c>
      <c r="B10" t="s">
        <v>1607</v>
      </c>
      <c r="C10">
        <v>214.52</v>
      </c>
    </row>
    <row r="11" spans="1:3">
      <c r="A11" s="353">
        <v>42005</v>
      </c>
      <c r="B11" t="s">
        <v>1608</v>
      </c>
      <c r="C11">
        <v>705.6</v>
      </c>
    </row>
    <row r="12" spans="1:3">
      <c r="A12" s="353">
        <v>42005</v>
      </c>
      <c r="B12" t="s">
        <v>1609</v>
      </c>
      <c r="C12">
        <v>2720.8</v>
      </c>
    </row>
    <row r="13" spans="1:3">
      <c r="A13" s="353">
        <v>42005</v>
      </c>
      <c r="B13" t="s">
        <v>1610</v>
      </c>
      <c r="C13">
        <v>4454.8</v>
      </c>
    </row>
    <row r="14" spans="1:3">
      <c r="A14" s="353">
        <v>42005</v>
      </c>
      <c r="B14" t="s">
        <v>1611</v>
      </c>
      <c r="C14">
        <v>845</v>
      </c>
    </row>
    <row r="15" spans="1:3">
      <c r="A15" s="353">
        <v>42005</v>
      </c>
      <c r="B15" t="s">
        <v>1612</v>
      </c>
      <c r="C15">
        <v>5154.8500000000004</v>
      </c>
    </row>
    <row r="16" spans="1:3">
      <c r="A16" s="353">
        <v>42005</v>
      </c>
      <c r="B16" t="s">
        <v>1613</v>
      </c>
      <c r="C16">
        <v>1357.44</v>
      </c>
    </row>
    <row r="17" spans="1:3">
      <c r="A17" s="353">
        <v>42005</v>
      </c>
      <c r="B17" t="s">
        <v>1614</v>
      </c>
      <c r="C17">
        <v>201.6</v>
      </c>
    </row>
    <row r="18" spans="1:3">
      <c r="A18" s="353">
        <v>42005</v>
      </c>
      <c r="B18" t="s">
        <v>1615</v>
      </c>
      <c r="C18">
        <v>4728</v>
      </c>
    </row>
    <row r="19" spans="1:3">
      <c r="A19" s="353">
        <v>42005</v>
      </c>
      <c r="B19" t="s">
        <v>1616</v>
      </c>
      <c r="C19">
        <v>456</v>
      </c>
    </row>
    <row r="20" spans="1:3">
      <c r="A20" s="353">
        <v>42005</v>
      </c>
      <c r="B20" t="s">
        <v>1617</v>
      </c>
      <c r="C20">
        <v>25127.360000000001</v>
      </c>
    </row>
    <row r="21" spans="1:3">
      <c r="A21" s="353">
        <v>42005</v>
      </c>
      <c r="B21" t="s">
        <v>1618</v>
      </c>
      <c r="C21">
        <v>1398.4</v>
      </c>
    </row>
    <row r="22" spans="1:3">
      <c r="A22" s="353">
        <v>42005</v>
      </c>
      <c r="B22" t="s">
        <v>1619</v>
      </c>
      <c r="C22">
        <v>2667.6</v>
      </c>
    </row>
    <row r="23" spans="1:3">
      <c r="A23" s="353">
        <v>42005</v>
      </c>
      <c r="B23" t="s">
        <v>1620</v>
      </c>
      <c r="C23">
        <v>1112.8</v>
      </c>
    </row>
    <row r="24" spans="1:3">
      <c r="A24" s="353">
        <v>42005</v>
      </c>
      <c r="B24" t="s">
        <v>1621</v>
      </c>
      <c r="C24">
        <v>817</v>
      </c>
    </row>
    <row r="25" spans="1:3">
      <c r="A25" s="353">
        <v>42005</v>
      </c>
      <c r="B25" t="s">
        <v>1622</v>
      </c>
      <c r="C25">
        <v>6931.2</v>
      </c>
    </row>
    <row r="26" spans="1:3">
      <c r="A26" s="353">
        <v>42005</v>
      </c>
      <c r="B26" t="s">
        <v>1623</v>
      </c>
      <c r="C26">
        <v>487</v>
      </c>
    </row>
    <row r="27" spans="1:3">
      <c r="A27" s="353">
        <v>42005</v>
      </c>
      <c r="B27" t="s">
        <v>1624</v>
      </c>
      <c r="C27">
        <v>9116.7999999999993</v>
      </c>
    </row>
    <row r="28" spans="1:3">
      <c r="A28" s="353">
        <v>42005</v>
      </c>
      <c r="B28" t="s">
        <v>1625</v>
      </c>
      <c r="C28">
        <v>208</v>
      </c>
    </row>
    <row r="29" spans="1:3">
      <c r="A29" s="353">
        <v>42005</v>
      </c>
      <c r="B29" t="s">
        <v>1626</v>
      </c>
      <c r="C29">
        <v>529.20000000000005</v>
      </c>
    </row>
    <row r="30" spans="1:3">
      <c r="A30" s="353">
        <v>42005</v>
      </c>
      <c r="B30" t="s">
        <v>1627</v>
      </c>
      <c r="C30">
        <v>985.6</v>
      </c>
    </row>
    <row r="31" spans="1:3">
      <c r="A31" s="353">
        <v>42005</v>
      </c>
      <c r="B31" t="s">
        <v>1628</v>
      </c>
      <c r="C31">
        <v>1508.4</v>
      </c>
    </row>
    <row r="32" spans="1:3">
      <c r="A32" s="353">
        <v>42005</v>
      </c>
      <c r="B32" t="s">
        <v>1629</v>
      </c>
      <c r="C32">
        <v>179.2</v>
      </c>
    </row>
    <row r="33" spans="1:3">
      <c r="A33" s="353">
        <v>42005</v>
      </c>
      <c r="B33" t="s">
        <v>1630</v>
      </c>
      <c r="C33">
        <v>979.2</v>
      </c>
    </row>
    <row r="34" spans="1:3">
      <c r="A34" s="353">
        <v>42005</v>
      </c>
      <c r="B34" t="s">
        <v>1631</v>
      </c>
      <c r="C34">
        <v>1418</v>
      </c>
    </row>
    <row r="35" spans="1:3">
      <c r="A35" s="353">
        <v>42005</v>
      </c>
      <c r="B35" t="s">
        <v>1632</v>
      </c>
      <c r="C35">
        <v>216</v>
      </c>
    </row>
    <row r="36" spans="1:3">
      <c r="A36" s="353">
        <v>42005</v>
      </c>
      <c r="B36" t="s">
        <v>1633</v>
      </c>
      <c r="C36">
        <v>1500</v>
      </c>
    </row>
    <row r="37" spans="1:3">
      <c r="A37" s="353">
        <v>42005</v>
      </c>
      <c r="B37" t="s">
        <v>1634</v>
      </c>
      <c r="C37">
        <v>1267.5</v>
      </c>
    </row>
    <row r="38" spans="1:3">
      <c r="A38" s="353">
        <v>42005</v>
      </c>
      <c r="B38" t="s">
        <v>1635</v>
      </c>
      <c r="C38">
        <v>1396.8</v>
      </c>
    </row>
    <row r="39" spans="1:3">
      <c r="A39" s="353">
        <v>42005</v>
      </c>
      <c r="B39" t="s">
        <v>1636</v>
      </c>
      <c r="C39">
        <v>1141.92</v>
      </c>
    </row>
    <row r="40" spans="1:3">
      <c r="A40" s="353">
        <v>42005</v>
      </c>
      <c r="B40" t="s">
        <v>1637</v>
      </c>
      <c r="C40">
        <v>225.28</v>
      </c>
    </row>
    <row r="41" spans="1:3">
      <c r="A41" s="353">
        <v>42005</v>
      </c>
      <c r="B41" t="s">
        <v>1638</v>
      </c>
      <c r="C41">
        <v>590.4</v>
      </c>
    </row>
    <row r="42" spans="1:3">
      <c r="A42" s="353">
        <v>42005</v>
      </c>
      <c r="B42" t="s">
        <v>1639</v>
      </c>
      <c r="C42">
        <v>966.42</v>
      </c>
    </row>
    <row r="43" spans="1:3">
      <c r="A43" s="353">
        <v>42005</v>
      </c>
      <c r="B43" t="s">
        <v>1640</v>
      </c>
      <c r="C43">
        <v>5079.6000000000004</v>
      </c>
    </row>
    <row r="44" spans="1:3">
      <c r="A44" s="353">
        <v>42005</v>
      </c>
      <c r="B44" t="s">
        <v>1641</v>
      </c>
      <c r="C44">
        <v>205.2</v>
      </c>
    </row>
    <row r="45" spans="1:3">
      <c r="A45" s="353">
        <v>42005</v>
      </c>
      <c r="B45" t="s">
        <v>1642</v>
      </c>
      <c r="C45">
        <v>1084.8</v>
      </c>
    </row>
    <row r="46" spans="1:3">
      <c r="A46" s="353">
        <v>42005</v>
      </c>
      <c r="B46" t="s">
        <v>1643</v>
      </c>
      <c r="C46">
        <v>1755</v>
      </c>
    </row>
    <row r="47" spans="1:3">
      <c r="A47" s="353">
        <v>42005</v>
      </c>
      <c r="B47" t="s">
        <v>1644</v>
      </c>
      <c r="C47">
        <v>1973.8</v>
      </c>
    </row>
    <row r="48" spans="1:3">
      <c r="A48" s="353">
        <v>42005</v>
      </c>
      <c r="B48" t="s">
        <v>1645</v>
      </c>
      <c r="C48">
        <v>1347.36</v>
      </c>
    </row>
    <row r="49" spans="1:3">
      <c r="A49" s="353">
        <v>42005</v>
      </c>
      <c r="B49" t="s">
        <v>1646</v>
      </c>
      <c r="C49">
        <v>3202.87</v>
      </c>
    </row>
    <row r="50" spans="1:3">
      <c r="A50" s="353">
        <v>42005</v>
      </c>
      <c r="B50" t="s">
        <v>1647</v>
      </c>
      <c r="C50">
        <v>1411.92</v>
      </c>
    </row>
    <row r="51" spans="1:3">
      <c r="A51" s="353">
        <v>42005</v>
      </c>
      <c r="B51" t="s">
        <v>1648</v>
      </c>
      <c r="C51">
        <v>61.44</v>
      </c>
    </row>
    <row r="52" spans="1:3">
      <c r="A52" s="353">
        <v>42005</v>
      </c>
      <c r="B52" t="s">
        <v>1649</v>
      </c>
      <c r="C52">
        <v>187.6</v>
      </c>
    </row>
    <row r="53" spans="1:3">
      <c r="A53" s="353">
        <v>42005</v>
      </c>
      <c r="B53" t="s">
        <v>1650</v>
      </c>
      <c r="C53">
        <v>943.89</v>
      </c>
    </row>
    <row r="54" spans="1:3">
      <c r="A54" s="353">
        <v>42005</v>
      </c>
      <c r="B54" t="s">
        <v>1651</v>
      </c>
      <c r="C54">
        <v>5710.08</v>
      </c>
    </row>
    <row r="55" spans="1:3">
      <c r="A55" s="353">
        <v>42005</v>
      </c>
      <c r="B55" t="s">
        <v>1652</v>
      </c>
      <c r="C55">
        <v>4105.92</v>
      </c>
    </row>
    <row r="56" spans="1:3">
      <c r="A56" s="353">
        <v>42005</v>
      </c>
      <c r="B56" t="s">
        <v>1653</v>
      </c>
      <c r="C56">
        <v>2679</v>
      </c>
    </row>
    <row r="57" spans="1:3">
      <c r="A57" s="353">
        <v>42005</v>
      </c>
      <c r="B57" t="s">
        <v>1654</v>
      </c>
      <c r="C57">
        <v>499.2</v>
      </c>
    </row>
    <row r="58" spans="1:3">
      <c r="A58" s="353">
        <v>42005</v>
      </c>
      <c r="B58" t="s">
        <v>1655</v>
      </c>
      <c r="C58">
        <v>1605.6</v>
      </c>
    </row>
    <row r="59" spans="1:3">
      <c r="A59" s="353">
        <v>42005</v>
      </c>
      <c r="B59" t="s">
        <v>1656</v>
      </c>
      <c r="C59">
        <v>2649.6</v>
      </c>
    </row>
    <row r="60" spans="1:3">
      <c r="A60" s="353">
        <v>42005</v>
      </c>
      <c r="B60" t="s">
        <v>1657</v>
      </c>
      <c r="C60">
        <v>5702.4</v>
      </c>
    </row>
    <row r="61" spans="1:3">
      <c r="A61" s="353">
        <v>42005</v>
      </c>
      <c r="B61" t="s">
        <v>1658</v>
      </c>
      <c r="C61">
        <v>1308.24</v>
      </c>
    </row>
    <row r="62" spans="1:3">
      <c r="A62" s="353">
        <v>42005</v>
      </c>
      <c r="B62" t="s">
        <v>1659</v>
      </c>
      <c r="C62">
        <v>744.6</v>
      </c>
    </row>
    <row r="63" spans="1:3">
      <c r="A63" s="353">
        <v>42005</v>
      </c>
      <c r="B63" t="s">
        <v>1660</v>
      </c>
      <c r="C63">
        <v>1685.36</v>
      </c>
    </row>
    <row r="64" spans="1:3">
      <c r="A64" s="353">
        <v>42005</v>
      </c>
      <c r="B64" t="s">
        <v>1661</v>
      </c>
      <c r="C64">
        <v>803.52</v>
      </c>
    </row>
    <row r="65" spans="1:3">
      <c r="A65" s="353">
        <v>42005</v>
      </c>
      <c r="B65" t="s">
        <v>1662</v>
      </c>
      <c r="C65">
        <v>193.2</v>
      </c>
    </row>
    <row r="66" spans="1:3">
      <c r="A66" s="353">
        <v>42005</v>
      </c>
      <c r="B66" t="s">
        <v>1663</v>
      </c>
      <c r="C66">
        <v>544</v>
      </c>
    </row>
    <row r="67" spans="1:3">
      <c r="A67" s="353">
        <v>42005</v>
      </c>
      <c r="B67" t="s">
        <v>1664</v>
      </c>
      <c r="C67">
        <v>816</v>
      </c>
    </row>
    <row r="68" spans="1:3">
      <c r="A68" s="353">
        <v>42005</v>
      </c>
      <c r="B68" t="s">
        <v>1665</v>
      </c>
      <c r="C68">
        <v>2018.1</v>
      </c>
    </row>
    <row r="69" spans="1:3">
      <c r="A69" s="353">
        <v>42005</v>
      </c>
      <c r="B69" t="s">
        <v>1666</v>
      </c>
      <c r="C69">
        <v>1994.85</v>
      </c>
    </row>
    <row r="70" spans="1:3">
      <c r="A70" s="353">
        <v>42005</v>
      </c>
      <c r="B70" t="s">
        <v>1667</v>
      </c>
      <c r="C70">
        <v>68.400000000000006</v>
      </c>
    </row>
    <row r="71" spans="1:3">
      <c r="A71" s="353">
        <v>42036</v>
      </c>
      <c r="B71" t="s">
        <v>1599</v>
      </c>
      <c r="C71">
        <v>1008</v>
      </c>
    </row>
    <row r="72" spans="1:3">
      <c r="A72" s="353">
        <v>42036</v>
      </c>
      <c r="B72" t="s">
        <v>1600</v>
      </c>
      <c r="C72">
        <v>1242.52</v>
      </c>
    </row>
    <row r="73" spans="1:3">
      <c r="A73" s="353">
        <v>42036</v>
      </c>
      <c r="B73" t="s">
        <v>1601</v>
      </c>
      <c r="C73">
        <v>2272</v>
      </c>
    </row>
    <row r="74" spans="1:3">
      <c r="A74" s="353">
        <v>42036</v>
      </c>
      <c r="B74" t="s">
        <v>1602</v>
      </c>
      <c r="C74">
        <v>1735.65</v>
      </c>
    </row>
    <row r="75" spans="1:3">
      <c r="A75" s="353">
        <v>42036</v>
      </c>
      <c r="B75" t="s">
        <v>1603</v>
      </c>
      <c r="C75">
        <v>242.5</v>
      </c>
    </row>
    <row r="76" spans="1:3">
      <c r="A76" s="353">
        <v>42036</v>
      </c>
      <c r="B76" t="s">
        <v>1604</v>
      </c>
      <c r="C76">
        <v>128</v>
      </c>
    </row>
    <row r="77" spans="1:3">
      <c r="A77" s="353">
        <v>42036</v>
      </c>
      <c r="B77" t="s">
        <v>1605</v>
      </c>
      <c r="C77">
        <v>533.20000000000005</v>
      </c>
    </row>
    <row r="78" spans="1:3">
      <c r="A78" s="353">
        <v>42036</v>
      </c>
      <c r="B78" t="s">
        <v>1606</v>
      </c>
      <c r="C78">
        <v>3989.9</v>
      </c>
    </row>
    <row r="79" spans="1:3">
      <c r="A79" s="353">
        <v>42036</v>
      </c>
      <c r="B79" t="s">
        <v>1607</v>
      </c>
      <c r="C79">
        <v>1508.92</v>
      </c>
    </row>
    <row r="80" spans="1:3">
      <c r="A80" s="353">
        <v>42036</v>
      </c>
      <c r="B80" t="s">
        <v>1608</v>
      </c>
      <c r="C80">
        <v>878.4</v>
      </c>
    </row>
    <row r="81" spans="1:3">
      <c r="A81" s="353">
        <v>42036</v>
      </c>
      <c r="B81" t="s">
        <v>1609</v>
      </c>
      <c r="C81">
        <v>228</v>
      </c>
    </row>
    <row r="82" spans="1:3">
      <c r="A82" s="353">
        <v>42036</v>
      </c>
      <c r="B82" t="s">
        <v>1610</v>
      </c>
      <c r="C82">
        <v>174.15</v>
      </c>
    </row>
    <row r="83" spans="1:3">
      <c r="A83" s="353">
        <v>42036</v>
      </c>
      <c r="B83" t="s">
        <v>1612</v>
      </c>
      <c r="C83">
        <v>2099.1999999999998</v>
      </c>
    </row>
    <row r="84" spans="1:3">
      <c r="A84" s="353">
        <v>42036</v>
      </c>
      <c r="B84" t="s">
        <v>1613</v>
      </c>
      <c r="C84">
        <v>3029.25</v>
      </c>
    </row>
    <row r="85" spans="1:3">
      <c r="A85" s="353">
        <v>42036</v>
      </c>
      <c r="B85" t="s">
        <v>1614</v>
      </c>
      <c r="C85">
        <v>504</v>
      </c>
    </row>
    <row r="86" spans="1:3">
      <c r="A86" s="353">
        <v>42036</v>
      </c>
      <c r="B86" t="s">
        <v>1668</v>
      </c>
      <c r="C86">
        <v>1300</v>
      </c>
    </row>
    <row r="87" spans="1:3">
      <c r="A87" s="353">
        <v>42036</v>
      </c>
      <c r="B87" t="s">
        <v>1615</v>
      </c>
      <c r="C87">
        <v>4547.92</v>
      </c>
    </row>
    <row r="88" spans="1:3">
      <c r="A88" s="353">
        <v>42036</v>
      </c>
      <c r="B88" t="s">
        <v>1616</v>
      </c>
      <c r="C88">
        <v>1396.5</v>
      </c>
    </row>
    <row r="89" spans="1:3">
      <c r="A89" s="353">
        <v>42036</v>
      </c>
      <c r="B89" t="s">
        <v>1617</v>
      </c>
      <c r="C89">
        <v>12806.1</v>
      </c>
    </row>
    <row r="90" spans="1:3">
      <c r="A90" s="353">
        <v>42036</v>
      </c>
      <c r="B90" t="s">
        <v>1618</v>
      </c>
      <c r="C90">
        <v>4496.5</v>
      </c>
    </row>
    <row r="91" spans="1:3">
      <c r="A91" s="353">
        <v>42036</v>
      </c>
      <c r="B91" t="s">
        <v>1619</v>
      </c>
      <c r="C91">
        <v>4013.1</v>
      </c>
    </row>
    <row r="92" spans="1:3">
      <c r="A92" s="353">
        <v>42036</v>
      </c>
      <c r="B92" t="s">
        <v>1620</v>
      </c>
      <c r="C92">
        <v>1027.78</v>
      </c>
    </row>
    <row r="93" spans="1:3">
      <c r="A93" s="353">
        <v>42036</v>
      </c>
      <c r="B93" t="s">
        <v>1621</v>
      </c>
      <c r="C93">
        <v>285.95</v>
      </c>
    </row>
    <row r="94" spans="1:3">
      <c r="A94" s="353">
        <v>42036</v>
      </c>
      <c r="B94" t="s">
        <v>1622</v>
      </c>
      <c r="C94">
        <v>9868.6</v>
      </c>
    </row>
    <row r="95" spans="1:3">
      <c r="A95" s="353">
        <v>42036</v>
      </c>
      <c r="B95" t="s">
        <v>1623</v>
      </c>
      <c r="C95">
        <v>2993.12</v>
      </c>
    </row>
    <row r="96" spans="1:3">
      <c r="A96" s="353">
        <v>42036</v>
      </c>
      <c r="B96" t="s">
        <v>1624</v>
      </c>
      <c r="C96">
        <v>7452.5</v>
      </c>
    </row>
    <row r="97" spans="1:3">
      <c r="A97" s="353">
        <v>42036</v>
      </c>
      <c r="B97" t="s">
        <v>1625</v>
      </c>
      <c r="C97">
        <v>421.2</v>
      </c>
    </row>
    <row r="98" spans="1:3">
      <c r="A98" s="353">
        <v>42036</v>
      </c>
      <c r="B98" t="s">
        <v>1626</v>
      </c>
      <c r="C98">
        <v>467.55</v>
      </c>
    </row>
    <row r="99" spans="1:3">
      <c r="A99" s="353">
        <v>42036</v>
      </c>
      <c r="B99" t="s">
        <v>1627</v>
      </c>
      <c r="C99">
        <v>912.8</v>
      </c>
    </row>
    <row r="100" spans="1:3">
      <c r="A100" s="353">
        <v>42036</v>
      </c>
      <c r="B100" t="s">
        <v>1628</v>
      </c>
      <c r="C100">
        <v>384</v>
      </c>
    </row>
    <row r="101" spans="1:3">
      <c r="A101" s="353">
        <v>42036</v>
      </c>
      <c r="B101" t="s">
        <v>1629</v>
      </c>
      <c r="C101">
        <v>1037.4000000000001</v>
      </c>
    </row>
    <row r="102" spans="1:3">
      <c r="A102" s="353">
        <v>42036</v>
      </c>
      <c r="B102" t="s">
        <v>1630</v>
      </c>
      <c r="C102">
        <v>778.5</v>
      </c>
    </row>
    <row r="103" spans="1:3">
      <c r="A103" s="353">
        <v>42036</v>
      </c>
      <c r="B103" t="s">
        <v>1631</v>
      </c>
      <c r="C103">
        <v>756</v>
      </c>
    </row>
    <row r="104" spans="1:3">
      <c r="A104" s="353">
        <v>42036</v>
      </c>
      <c r="B104" t="s">
        <v>1632</v>
      </c>
      <c r="C104">
        <v>714</v>
      </c>
    </row>
    <row r="105" spans="1:3">
      <c r="A105" s="353">
        <v>42036</v>
      </c>
      <c r="B105" t="s">
        <v>1633</v>
      </c>
      <c r="C105">
        <v>2362.5</v>
      </c>
    </row>
    <row r="106" spans="1:3">
      <c r="A106" s="353">
        <v>42036</v>
      </c>
      <c r="B106" t="s">
        <v>1634</v>
      </c>
      <c r="C106">
        <v>1062.5</v>
      </c>
    </row>
    <row r="107" spans="1:3">
      <c r="A107" s="353">
        <v>42036</v>
      </c>
      <c r="B107" t="s">
        <v>1635</v>
      </c>
      <c r="C107">
        <v>1319.2</v>
      </c>
    </row>
    <row r="108" spans="1:3">
      <c r="A108" s="353">
        <v>42036</v>
      </c>
      <c r="B108" t="s">
        <v>1636</v>
      </c>
      <c r="C108">
        <v>1774.08</v>
      </c>
    </row>
    <row r="109" spans="1:3">
      <c r="A109" s="353">
        <v>42036</v>
      </c>
      <c r="B109" t="s">
        <v>1637</v>
      </c>
      <c r="C109">
        <v>2970</v>
      </c>
    </row>
    <row r="110" spans="1:3">
      <c r="A110" s="353">
        <v>42036</v>
      </c>
      <c r="B110" t="s">
        <v>1638</v>
      </c>
      <c r="C110">
        <v>360</v>
      </c>
    </row>
    <row r="111" spans="1:3">
      <c r="A111" s="353">
        <v>42036</v>
      </c>
      <c r="B111" t="s">
        <v>1639</v>
      </c>
      <c r="C111">
        <v>490.21</v>
      </c>
    </row>
    <row r="112" spans="1:3">
      <c r="A112" s="353">
        <v>42036</v>
      </c>
      <c r="B112" t="s">
        <v>1640</v>
      </c>
      <c r="C112">
        <v>1249.2</v>
      </c>
    </row>
    <row r="113" spans="1:3">
      <c r="A113" s="353">
        <v>42036</v>
      </c>
      <c r="B113" t="s">
        <v>1641</v>
      </c>
      <c r="C113">
        <v>1007</v>
      </c>
    </row>
    <row r="114" spans="1:3">
      <c r="A114" s="353">
        <v>42036</v>
      </c>
      <c r="B114" t="s">
        <v>1642</v>
      </c>
      <c r="C114">
        <v>1575</v>
      </c>
    </row>
    <row r="115" spans="1:3">
      <c r="A115" s="353">
        <v>42036</v>
      </c>
      <c r="B115" t="s">
        <v>1669</v>
      </c>
      <c r="C115">
        <v>4252.5</v>
      </c>
    </row>
    <row r="116" spans="1:3">
      <c r="A116" s="353">
        <v>42036</v>
      </c>
      <c r="B116" t="s">
        <v>1670</v>
      </c>
      <c r="C116">
        <v>2220.8000000000002</v>
      </c>
    </row>
    <row r="117" spans="1:3">
      <c r="A117" s="353">
        <v>42036</v>
      </c>
      <c r="B117" t="s">
        <v>1643</v>
      </c>
      <c r="C117">
        <v>5268</v>
      </c>
    </row>
    <row r="118" spans="1:3">
      <c r="A118" s="353">
        <v>42036</v>
      </c>
      <c r="B118" t="s">
        <v>1671</v>
      </c>
      <c r="C118">
        <v>518</v>
      </c>
    </row>
    <row r="119" spans="1:3">
      <c r="A119" s="353">
        <v>42036</v>
      </c>
      <c r="B119" t="s">
        <v>1672</v>
      </c>
      <c r="C119">
        <v>265</v>
      </c>
    </row>
    <row r="120" spans="1:3">
      <c r="A120" s="353">
        <v>42036</v>
      </c>
      <c r="B120" t="s">
        <v>1644</v>
      </c>
      <c r="C120">
        <v>4488.2</v>
      </c>
    </row>
    <row r="121" spans="1:3">
      <c r="A121" s="353">
        <v>42036</v>
      </c>
      <c r="B121" t="s">
        <v>1645</v>
      </c>
      <c r="C121">
        <v>2150.77</v>
      </c>
    </row>
    <row r="122" spans="1:3">
      <c r="A122" s="353">
        <v>42036</v>
      </c>
      <c r="B122" t="s">
        <v>1646</v>
      </c>
      <c r="C122">
        <v>263.39999999999998</v>
      </c>
    </row>
    <row r="123" spans="1:3">
      <c r="A123" s="353">
        <v>42036</v>
      </c>
      <c r="B123" t="s">
        <v>1647</v>
      </c>
      <c r="C123">
        <v>8384.6</v>
      </c>
    </row>
    <row r="124" spans="1:3">
      <c r="A124" s="353">
        <v>42036</v>
      </c>
      <c r="B124" t="s">
        <v>1648</v>
      </c>
      <c r="C124">
        <v>168</v>
      </c>
    </row>
    <row r="125" spans="1:3">
      <c r="A125" s="353">
        <v>42036</v>
      </c>
      <c r="B125" t="s">
        <v>1649</v>
      </c>
      <c r="C125">
        <v>742</v>
      </c>
    </row>
    <row r="126" spans="1:3">
      <c r="A126" s="353">
        <v>42036</v>
      </c>
      <c r="B126" t="s">
        <v>1673</v>
      </c>
      <c r="C126">
        <v>176.7</v>
      </c>
    </row>
    <row r="127" spans="1:3">
      <c r="A127" s="353">
        <v>42036</v>
      </c>
      <c r="B127" t="s">
        <v>1650</v>
      </c>
      <c r="C127">
        <v>349.6</v>
      </c>
    </row>
    <row r="128" spans="1:3">
      <c r="A128" s="353">
        <v>42036</v>
      </c>
      <c r="B128" t="s">
        <v>1651</v>
      </c>
      <c r="C128">
        <v>1316.4</v>
      </c>
    </row>
    <row r="129" spans="1:3">
      <c r="A129" s="353">
        <v>42036</v>
      </c>
      <c r="B129" t="s">
        <v>1652</v>
      </c>
      <c r="C129">
        <v>3310.56</v>
      </c>
    </row>
    <row r="130" spans="1:3">
      <c r="A130" s="353">
        <v>42036</v>
      </c>
      <c r="B130" t="s">
        <v>1653</v>
      </c>
      <c r="C130">
        <v>1881</v>
      </c>
    </row>
    <row r="131" spans="1:3">
      <c r="A131" s="353">
        <v>42036</v>
      </c>
      <c r="B131" t="s">
        <v>1654</v>
      </c>
      <c r="C131">
        <v>87.75</v>
      </c>
    </row>
    <row r="132" spans="1:3">
      <c r="A132" s="353">
        <v>42036</v>
      </c>
      <c r="B132" t="s">
        <v>1655</v>
      </c>
      <c r="C132">
        <v>620</v>
      </c>
    </row>
    <row r="133" spans="1:3">
      <c r="A133" s="353">
        <v>42036</v>
      </c>
      <c r="B133" t="s">
        <v>1656</v>
      </c>
      <c r="C133">
        <v>1267.2</v>
      </c>
    </row>
    <row r="134" spans="1:3">
      <c r="A134" s="353">
        <v>42036</v>
      </c>
      <c r="B134" t="s">
        <v>1657</v>
      </c>
      <c r="C134">
        <v>4456.4399999999996</v>
      </c>
    </row>
    <row r="135" spans="1:3">
      <c r="A135" s="353">
        <v>42036</v>
      </c>
      <c r="B135" t="s">
        <v>1658</v>
      </c>
      <c r="C135">
        <v>1838.19</v>
      </c>
    </row>
    <row r="136" spans="1:3">
      <c r="A136" s="353">
        <v>42036</v>
      </c>
      <c r="B136" t="s">
        <v>1659</v>
      </c>
      <c r="C136">
        <v>162.56</v>
      </c>
    </row>
    <row r="137" spans="1:3">
      <c r="A137" s="353">
        <v>42036</v>
      </c>
      <c r="B137" t="s">
        <v>1660</v>
      </c>
      <c r="C137">
        <v>2646.08</v>
      </c>
    </row>
    <row r="138" spans="1:3">
      <c r="A138" s="353">
        <v>42036</v>
      </c>
      <c r="B138" t="s">
        <v>1661</v>
      </c>
      <c r="C138">
        <v>91.8</v>
      </c>
    </row>
    <row r="139" spans="1:3">
      <c r="A139" s="353">
        <v>42036</v>
      </c>
      <c r="B139" t="s">
        <v>1662</v>
      </c>
      <c r="C139">
        <v>865.2</v>
      </c>
    </row>
    <row r="140" spans="1:3">
      <c r="A140" s="353">
        <v>42036</v>
      </c>
      <c r="B140" t="s">
        <v>1663</v>
      </c>
      <c r="C140">
        <v>600</v>
      </c>
    </row>
    <row r="141" spans="1:3">
      <c r="A141" s="353">
        <v>42036</v>
      </c>
      <c r="B141" t="s">
        <v>1664</v>
      </c>
      <c r="C141">
        <v>1224</v>
      </c>
    </row>
    <row r="142" spans="1:3">
      <c r="A142" s="353">
        <v>42036</v>
      </c>
      <c r="B142" t="s">
        <v>1665</v>
      </c>
      <c r="C142">
        <v>2185.5</v>
      </c>
    </row>
    <row r="143" spans="1:3">
      <c r="A143" s="353">
        <v>42036</v>
      </c>
      <c r="B143" t="s">
        <v>1666</v>
      </c>
      <c r="C143">
        <v>1753.62</v>
      </c>
    </row>
    <row r="144" spans="1:3">
      <c r="A144" s="353">
        <v>42036</v>
      </c>
      <c r="B144" t="s">
        <v>1667</v>
      </c>
      <c r="C144">
        <v>2698</v>
      </c>
    </row>
    <row r="145" spans="1:3">
      <c r="A145" s="353">
        <v>42064</v>
      </c>
      <c r="B145" t="s">
        <v>1599</v>
      </c>
      <c r="C145">
        <v>1683</v>
      </c>
    </row>
    <row r="146" spans="1:3">
      <c r="A146" s="353">
        <v>42064</v>
      </c>
      <c r="B146" t="s">
        <v>1600</v>
      </c>
      <c r="C146">
        <v>468.51</v>
      </c>
    </row>
    <row r="147" spans="1:3">
      <c r="A147" s="353">
        <v>42064</v>
      </c>
      <c r="B147" t="s">
        <v>1601</v>
      </c>
      <c r="C147">
        <v>3887.92</v>
      </c>
    </row>
    <row r="148" spans="1:3">
      <c r="A148" s="353">
        <v>42064</v>
      </c>
      <c r="B148" t="s">
        <v>1602</v>
      </c>
      <c r="C148">
        <v>1679.12</v>
      </c>
    </row>
    <row r="149" spans="1:3">
      <c r="A149" s="353">
        <v>42064</v>
      </c>
      <c r="B149" t="s">
        <v>1674</v>
      </c>
      <c r="C149">
        <v>1750</v>
      </c>
    </row>
    <row r="150" spans="1:3">
      <c r="A150" s="353">
        <v>42064</v>
      </c>
      <c r="B150" t="s">
        <v>1603</v>
      </c>
      <c r="C150">
        <v>99.5</v>
      </c>
    </row>
    <row r="151" spans="1:3">
      <c r="A151" s="353">
        <v>42064</v>
      </c>
      <c r="B151" t="s">
        <v>1605</v>
      </c>
      <c r="C151">
        <v>3747.9</v>
      </c>
    </row>
    <row r="152" spans="1:3">
      <c r="A152" s="353">
        <v>42064</v>
      </c>
      <c r="B152" t="s">
        <v>1606</v>
      </c>
      <c r="C152">
        <v>10273.1</v>
      </c>
    </row>
    <row r="153" spans="1:3">
      <c r="A153" s="353">
        <v>42064</v>
      </c>
      <c r="B153" t="s">
        <v>1607</v>
      </c>
      <c r="C153">
        <v>1233.8</v>
      </c>
    </row>
    <row r="154" spans="1:3">
      <c r="A154" s="353">
        <v>42064</v>
      </c>
      <c r="B154" t="s">
        <v>1608</v>
      </c>
      <c r="C154">
        <v>1174.5</v>
      </c>
    </row>
    <row r="155" spans="1:3">
      <c r="A155" s="353">
        <v>42064</v>
      </c>
      <c r="B155" t="s">
        <v>1609</v>
      </c>
      <c r="C155">
        <v>2061.5</v>
      </c>
    </row>
    <row r="156" spans="1:3">
      <c r="A156" s="353">
        <v>42064</v>
      </c>
      <c r="B156" t="s">
        <v>1610</v>
      </c>
      <c r="C156">
        <v>2541.29</v>
      </c>
    </row>
    <row r="157" spans="1:3">
      <c r="A157" s="353">
        <v>42064</v>
      </c>
      <c r="B157" t="s">
        <v>1611</v>
      </c>
      <c r="C157">
        <v>385.94</v>
      </c>
    </row>
    <row r="158" spans="1:3">
      <c r="A158" s="353">
        <v>42064</v>
      </c>
      <c r="B158" t="s">
        <v>1612</v>
      </c>
      <c r="C158">
        <v>1500.6</v>
      </c>
    </row>
    <row r="159" spans="1:3">
      <c r="A159" s="353">
        <v>42064</v>
      </c>
      <c r="B159" t="s">
        <v>1613</v>
      </c>
      <c r="C159">
        <v>504</v>
      </c>
    </row>
    <row r="160" spans="1:3">
      <c r="A160" s="353">
        <v>42064</v>
      </c>
      <c r="B160" t="s">
        <v>1614</v>
      </c>
      <c r="C160">
        <v>3318</v>
      </c>
    </row>
    <row r="161" spans="1:3">
      <c r="A161" s="353">
        <v>42064</v>
      </c>
      <c r="B161" t="s">
        <v>1615</v>
      </c>
      <c r="C161">
        <v>5472.3</v>
      </c>
    </row>
    <row r="162" spans="1:3">
      <c r="A162" s="353">
        <v>42064</v>
      </c>
      <c r="B162" t="s">
        <v>1616</v>
      </c>
      <c r="C162">
        <v>1162.8</v>
      </c>
    </row>
    <row r="163" spans="1:3">
      <c r="A163" s="353">
        <v>42064</v>
      </c>
      <c r="B163" t="s">
        <v>1617</v>
      </c>
      <c r="C163">
        <v>7312.12</v>
      </c>
    </row>
    <row r="164" spans="1:3">
      <c r="A164" s="353">
        <v>42064</v>
      </c>
      <c r="B164" t="s">
        <v>1618</v>
      </c>
      <c r="C164">
        <v>1196</v>
      </c>
    </row>
    <row r="165" spans="1:3">
      <c r="A165" s="353">
        <v>42064</v>
      </c>
      <c r="B165" t="s">
        <v>1619</v>
      </c>
      <c r="C165">
        <v>3900</v>
      </c>
    </row>
    <row r="166" spans="1:3">
      <c r="A166" s="353">
        <v>42064</v>
      </c>
      <c r="B166" t="s">
        <v>1620</v>
      </c>
      <c r="C166">
        <v>2255.5</v>
      </c>
    </row>
    <row r="167" spans="1:3">
      <c r="A167" s="353">
        <v>42064</v>
      </c>
      <c r="B167" t="s">
        <v>1621</v>
      </c>
      <c r="C167">
        <v>668.8</v>
      </c>
    </row>
    <row r="168" spans="1:3">
      <c r="A168" s="353">
        <v>42064</v>
      </c>
      <c r="B168" t="s">
        <v>1622</v>
      </c>
      <c r="C168">
        <v>6771.6</v>
      </c>
    </row>
    <row r="169" spans="1:3">
      <c r="A169" s="353">
        <v>42064</v>
      </c>
      <c r="B169" t="s">
        <v>1623</v>
      </c>
      <c r="C169">
        <v>1458.75</v>
      </c>
    </row>
    <row r="170" spans="1:3">
      <c r="A170" s="353">
        <v>42064</v>
      </c>
      <c r="B170" t="s">
        <v>1624</v>
      </c>
      <c r="C170">
        <v>5087.5</v>
      </c>
    </row>
    <row r="171" spans="1:3">
      <c r="A171" s="353">
        <v>42064</v>
      </c>
      <c r="B171" t="s">
        <v>1626</v>
      </c>
      <c r="C171">
        <v>219.37</v>
      </c>
    </row>
    <row r="172" spans="1:3">
      <c r="A172" s="353">
        <v>42064</v>
      </c>
      <c r="B172" t="s">
        <v>1627</v>
      </c>
      <c r="C172">
        <v>2307.1999999999998</v>
      </c>
    </row>
    <row r="173" spans="1:3">
      <c r="A173" s="353">
        <v>42064</v>
      </c>
      <c r="B173" t="s">
        <v>1675</v>
      </c>
      <c r="C173">
        <v>288.22000000000003</v>
      </c>
    </row>
    <row r="174" spans="1:3">
      <c r="A174" s="353">
        <v>42064</v>
      </c>
      <c r="B174" t="s">
        <v>1628</v>
      </c>
      <c r="C174">
        <v>1252.5</v>
      </c>
    </row>
    <row r="175" spans="1:3">
      <c r="A175" s="353">
        <v>42064</v>
      </c>
      <c r="B175" t="s">
        <v>1630</v>
      </c>
      <c r="C175">
        <v>423</v>
      </c>
    </row>
    <row r="176" spans="1:3">
      <c r="A176" s="353">
        <v>42064</v>
      </c>
      <c r="B176" t="s">
        <v>1631</v>
      </c>
      <c r="C176">
        <v>1733</v>
      </c>
    </row>
    <row r="177" spans="1:3">
      <c r="A177" s="353">
        <v>42064</v>
      </c>
      <c r="B177" t="s">
        <v>1632</v>
      </c>
      <c r="C177">
        <v>1646.25</v>
      </c>
    </row>
    <row r="178" spans="1:3">
      <c r="A178" s="353">
        <v>42064</v>
      </c>
      <c r="B178" t="s">
        <v>1633</v>
      </c>
      <c r="C178">
        <v>7100</v>
      </c>
    </row>
    <row r="179" spans="1:3">
      <c r="A179" s="353">
        <v>42064</v>
      </c>
      <c r="B179" t="s">
        <v>1634</v>
      </c>
      <c r="C179">
        <v>492.5</v>
      </c>
    </row>
    <row r="180" spans="1:3">
      <c r="A180" s="353">
        <v>42064</v>
      </c>
      <c r="B180" t="s">
        <v>1636</v>
      </c>
      <c r="C180">
        <v>3261.6</v>
      </c>
    </row>
    <row r="181" spans="1:3">
      <c r="A181" s="353">
        <v>42064</v>
      </c>
      <c r="B181" t="s">
        <v>1637</v>
      </c>
      <c r="C181">
        <v>1337.6</v>
      </c>
    </row>
    <row r="182" spans="1:3">
      <c r="A182" s="353">
        <v>42064</v>
      </c>
      <c r="B182" t="s">
        <v>1638</v>
      </c>
      <c r="C182">
        <v>1100.7</v>
      </c>
    </row>
    <row r="183" spans="1:3">
      <c r="A183" s="353">
        <v>42064</v>
      </c>
      <c r="B183" t="s">
        <v>1639</v>
      </c>
      <c r="C183">
        <v>666.03</v>
      </c>
    </row>
    <row r="184" spans="1:3">
      <c r="A184" s="353">
        <v>42064</v>
      </c>
      <c r="B184" t="s">
        <v>1640</v>
      </c>
      <c r="C184">
        <v>2061.17</v>
      </c>
    </row>
    <row r="185" spans="1:3">
      <c r="A185" s="353">
        <v>42064</v>
      </c>
      <c r="B185" t="s">
        <v>1641</v>
      </c>
      <c r="C185">
        <v>190</v>
      </c>
    </row>
    <row r="186" spans="1:3">
      <c r="A186" s="353">
        <v>42064</v>
      </c>
      <c r="B186" t="s">
        <v>1642</v>
      </c>
      <c r="C186">
        <v>2700</v>
      </c>
    </row>
    <row r="187" spans="1:3">
      <c r="A187" s="353">
        <v>42064</v>
      </c>
      <c r="B187" t="s">
        <v>1669</v>
      </c>
      <c r="C187">
        <v>1360.8</v>
      </c>
    </row>
    <row r="188" spans="1:3">
      <c r="A188" s="353">
        <v>42064</v>
      </c>
      <c r="B188" t="s">
        <v>1643</v>
      </c>
      <c r="C188">
        <v>2195</v>
      </c>
    </row>
    <row r="189" spans="1:3">
      <c r="A189" s="353">
        <v>42064</v>
      </c>
      <c r="B189" t="s">
        <v>1671</v>
      </c>
      <c r="C189">
        <v>350</v>
      </c>
    </row>
    <row r="190" spans="1:3">
      <c r="A190" s="353">
        <v>42064</v>
      </c>
      <c r="B190" t="s">
        <v>1672</v>
      </c>
      <c r="C190">
        <v>1393.9</v>
      </c>
    </row>
    <row r="191" spans="1:3">
      <c r="A191" s="353">
        <v>42064</v>
      </c>
      <c r="B191" t="s">
        <v>1644</v>
      </c>
      <c r="C191">
        <v>3027.6</v>
      </c>
    </row>
    <row r="192" spans="1:3">
      <c r="A192" s="353">
        <v>42064</v>
      </c>
      <c r="B192" t="s">
        <v>1645</v>
      </c>
      <c r="C192">
        <v>1975.54</v>
      </c>
    </row>
    <row r="193" spans="1:3">
      <c r="A193" s="353">
        <v>42064</v>
      </c>
      <c r="B193" t="s">
        <v>1646</v>
      </c>
      <c r="C193">
        <v>842.88</v>
      </c>
    </row>
    <row r="194" spans="1:3">
      <c r="A194" s="353">
        <v>42064</v>
      </c>
      <c r="B194" t="s">
        <v>1647</v>
      </c>
      <c r="C194">
        <v>1855</v>
      </c>
    </row>
    <row r="195" spans="1:3">
      <c r="A195" s="353">
        <v>42064</v>
      </c>
      <c r="B195" t="s">
        <v>1648</v>
      </c>
      <c r="C195">
        <v>469.5</v>
      </c>
    </row>
    <row r="196" spans="1:3">
      <c r="A196" s="353">
        <v>42064</v>
      </c>
      <c r="B196" t="s">
        <v>1649</v>
      </c>
      <c r="C196">
        <v>226.8</v>
      </c>
    </row>
    <row r="197" spans="1:3">
      <c r="A197" s="353">
        <v>42064</v>
      </c>
      <c r="B197" t="s">
        <v>1673</v>
      </c>
      <c r="C197">
        <v>1298.1199999999999</v>
      </c>
    </row>
    <row r="198" spans="1:3">
      <c r="A198" s="353">
        <v>42064</v>
      </c>
      <c r="B198" t="s">
        <v>1650</v>
      </c>
      <c r="C198">
        <v>841.8</v>
      </c>
    </row>
    <row r="199" spans="1:3">
      <c r="A199" s="353">
        <v>42064</v>
      </c>
      <c r="B199" t="s">
        <v>1651</v>
      </c>
      <c r="C199">
        <v>864</v>
      </c>
    </row>
    <row r="200" spans="1:3">
      <c r="A200" s="353">
        <v>42064</v>
      </c>
      <c r="B200" t="s">
        <v>1652</v>
      </c>
      <c r="C200">
        <v>1881</v>
      </c>
    </row>
    <row r="201" spans="1:3">
      <c r="A201" s="353">
        <v>42064</v>
      </c>
      <c r="B201" t="s">
        <v>1653</v>
      </c>
      <c r="C201">
        <v>3021</v>
      </c>
    </row>
    <row r="202" spans="1:3">
      <c r="A202" s="353">
        <v>42064</v>
      </c>
      <c r="B202" t="s">
        <v>1654</v>
      </c>
      <c r="C202">
        <v>585</v>
      </c>
    </row>
    <row r="203" spans="1:3">
      <c r="A203" s="353">
        <v>42064</v>
      </c>
      <c r="B203" t="s">
        <v>1655</v>
      </c>
      <c r="C203">
        <v>835</v>
      </c>
    </row>
    <row r="204" spans="1:3">
      <c r="A204" s="353">
        <v>42064</v>
      </c>
      <c r="B204" t="s">
        <v>1656</v>
      </c>
      <c r="C204">
        <v>4473</v>
      </c>
    </row>
    <row r="205" spans="1:3">
      <c r="A205" s="353">
        <v>42064</v>
      </c>
      <c r="B205" t="s">
        <v>1657</v>
      </c>
      <c r="C205">
        <v>8912.8799999999992</v>
      </c>
    </row>
    <row r="206" spans="1:3">
      <c r="A206" s="353">
        <v>42064</v>
      </c>
      <c r="B206" t="s">
        <v>1658</v>
      </c>
      <c r="C206">
        <v>815.54</v>
      </c>
    </row>
    <row r="207" spans="1:3">
      <c r="A207" s="353">
        <v>42064</v>
      </c>
      <c r="B207" t="s">
        <v>1659</v>
      </c>
      <c r="C207">
        <v>68.849999999999994</v>
      </c>
    </row>
    <row r="208" spans="1:3">
      <c r="A208" s="353">
        <v>42064</v>
      </c>
      <c r="B208" t="s">
        <v>1660</v>
      </c>
      <c r="C208">
        <v>1849.7</v>
      </c>
    </row>
    <row r="209" spans="1:3">
      <c r="A209" s="353">
        <v>42064</v>
      </c>
      <c r="B209" t="s">
        <v>1661</v>
      </c>
      <c r="C209">
        <v>1504.8</v>
      </c>
    </row>
    <row r="210" spans="1:3">
      <c r="A210" s="353">
        <v>42064</v>
      </c>
      <c r="B210" t="s">
        <v>1663</v>
      </c>
      <c r="C210">
        <v>140</v>
      </c>
    </row>
    <row r="211" spans="1:3">
      <c r="A211" s="353">
        <v>42064</v>
      </c>
      <c r="B211" t="s">
        <v>1665</v>
      </c>
      <c r="C211">
        <v>1866.97</v>
      </c>
    </row>
    <row r="212" spans="1:3">
      <c r="A212" s="353">
        <v>42064</v>
      </c>
      <c r="B212" t="s">
        <v>1666</v>
      </c>
      <c r="C212">
        <v>1093.0899999999999</v>
      </c>
    </row>
    <row r="213" spans="1:3">
      <c r="A213" s="353">
        <v>42064</v>
      </c>
      <c r="B213" t="s">
        <v>1667</v>
      </c>
      <c r="C213">
        <v>2199.25</v>
      </c>
    </row>
    <row r="214" spans="1:3">
      <c r="A214" s="353">
        <v>42095</v>
      </c>
      <c r="B214" t="s">
        <v>1599</v>
      </c>
      <c r="C214">
        <v>1364</v>
      </c>
    </row>
    <row r="215" spans="1:3">
      <c r="A215" s="353">
        <v>42095</v>
      </c>
      <c r="B215" t="s">
        <v>1600</v>
      </c>
      <c r="C215">
        <v>2542.77</v>
      </c>
    </row>
    <row r="216" spans="1:3">
      <c r="A216" s="353">
        <v>42095</v>
      </c>
      <c r="B216" t="s">
        <v>1601</v>
      </c>
      <c r="C216">
        <v>2162</v>
      </c>
    </row>
    <row r="217" spans="1:3">
      <c r="A217" s="353">
        <v>42095</v>
      </c>
      <c r="B217" t="s">
        <v>1602</v>
      </c>
      <c r="C217">
        <v>798</v>
      </c>
    </row>
    <row r="218" spans="1:3">
      <c r="A218" s="353">
        <v>42095</v>
      </c>
      <c r="B218" t="s">
        <v>1674</v>
      </c>
      <c r="C218">
        <v>750</v>
      </c>
    </row>
    <row r="219" spans="1:3">
      <c r="A219" s="353">
        <v>42095</v>
      </c>
      <c r="B219" t="s">
        <v>1603</v>
      </c>
      <c r="C219">
        <v>150</v>
      </c>
    </row>
    <row r="220" spans="1:3">
      <c r="A220" s="353">
        <v>42095</v>
      </c>
      <c r="B220" t="s">
        <v>1604</v>
      </c>
      <c r="C220">
        <v>400</v>
      </c>
    </row>
    <row r="221" spans="1:3">
      <c r="A221" s="353">
        <v>42095</v>
      </c>
      <c r="B221" t="s">
        <v>1605</v>
      </c>
      <c r="C221">
        <v>3323.2</v>
      </c>
    </row>
    <row r="222" spans="1:3">
      <c r="A222" s="353">
        <v>42095</v>
      </c>
      <c r="B222" t="s">
        <v>1606</v>
      </c>
      <c r="C222">
        <v>3060</v>
      </c>
    </row>
    <row r="223" spans="1:3">
      <c r="A223" s="353">
        <v>42095</v>
      </c>
      <c r="B223" t="s">
        <v>1607</v>
      </c>
      <c r="C223">
        <v>1233.8</v>
      </c>
    </row>
    <row r="224" spans="1:3">
      <c r="A224" s="353">
        <v>42095</v>
      </c>
      <c r="B224" t="s">
        <v>1608</v>
      </c>
      <c r="C224">
        <v>2128.5</v>
      </c>
    </row>
    <row r="225" spans="1:3">
      <c r="A225" s="353">
        <v>42095</v>
      </c>
      <c r="B225" t="s">
        <v>1609</v>
      </c>
      <c r="C225">
        <v>2028.25</v>
      </c>
    </row>
    <row r="226" spans="1:3">
      <c r="A226" s="353">
        <v>42095</v>
      </c>
      <c r="B226" t="s">
        <v>1610</v>
      </c>
      <c r="C226">
        <v>2472.5</v>
      </c>
    </row>
    <row r="227" spans="1:3">
      <c r="A227" s="353">
        <v>42095</v>
      </c>
      <c r="B227" t="s">
        <v>1611</v>
      </c>
      <c r="C227">
        <v>942.5</v>
      </c>
    </row>
    <row r="228" spans="1:3">
      <c r="A228" s="353">
        <v>42095</v>
      </c>
      <c r="B228" t="s">
        <v>1612</v>
      </c>
      <c r="C228">
        <v>4029.48</v>
      </c>
    </row>
    <row r="229" spans="1:3">
      <c r="A229" s="353">
        <v>42095</v>
      </c>
      <c r="B229" t="s">
        <v>1613</v>
      </c>
      <c r="C229">
        <v>656.25</v>
      </c>
    </row>
    <row r="230" spans="1:3">
      <c r="A230" s="353">
        <v>42095</v>
      </c>
      <c r="B230" t="s">
        <v>1614</v>
      </c>
      <c r="C230">
        <v>210</v>
      </c>
    </row>
    <row r="231" spans="1:3">
      <c r="A231" s="353">
        <v>42095</v>
      </c>
      <c r="B231" t="s">
        <v>1668</v>
      </c>
      <c r="C231">
        <v>2960</v>
      </c>
    </row>
    <row r="232" spans="1:3">
      <c r="A232" s="353">
        <v>42095</v>
      </c>
      <c r="B232" t="s">
        <v>1615</v>
      </c>
      <c r="C232">
        <v>6014.6</v>
      </c>
    </row>
    <row r="233" spans="1:3">
      <c r="A233" s="353">
        <v>42095</v>
      </c>
      <c r="B233" t="s">
        <v>1616</v>
      </c>
      <c r="C233">
        <v>5320</v>
      </c>
    </row>
    <row r="234" spans="1:3">
      <c r="A234" s="353">
        <v>42095</v>
      </c>
      <c r="B234" t="s">
        <v>1617</v>
      </c>
      <c r="C234">
        <v>1317.5</v>
      </c>
    </row>
    <row r="235" spans="1:3">
      <c r="A235" s="353">
        <v>42095</v>
      </c>
      <c r="B235" t="s">
        <v>1618</v>
      </c>
      <c r="C235">
        <v>3979</v>
      </c>
    </row>
    <row r="236" spans="1:3">
      <c r="A236" s="353">
        <v>42095</v>
      </c>
      <c r="B236" t="s">
        <v>1619</v>
      </c>
      <c r="C236">
        <v>6000.15</v>
      </c>
    </row>
    <row r="237" spans="1:3">
      <c r="A237" s="353">
        <v>42095</v>
      </c>
      <c r="B237" t="s">
        <v>1620</v>
      </c>
      <c r="C237">
        <v>510.9</v>
      </c>
    </row>
    <row r="238" spans="1:3">
      <c r="A238" s="353">
        <v>42095</v>
      </c>
      <c r="B238" t="s">
        <v>1621</v>
      </c>
      <c r="C238">
        <v>1159</v>
      </c>
    </row>
    <row r="239" spans="1:3">
      <c r="A239" s="353">
        <v>42095</v>
      </c>
      <c r="B239" t="s">
        <v>1622</v>
      </c>
      <c r="C239">
        <v>9032.6</v>
      </c>
    </row>
    <row r="240" spans="1:3">
      <c r="A240" s="353">
        <v>42095</v>
      </c>
      <c r="B240" t="s">
        <v>1623</v>
      </c>
      <c r="C240">
        <v>2681.87</v>
      </c>
    </row>
    <row r="241" spans="1:3">
      <c r="A241" s="353">
        <v>42095</v>
      </c>
      <c r="B241" t="s">
        <v>1624</v>
      </c>
      <c r="C241">
        <v>11959.75</v>
      </c>
    </row>
    <row r="242" spans="1:3">
      <c r="A242" s="353">
        <v>42095</v>
      </c>
      <c r="B242" t="s">
        <v>1626</v>
      </c>
      <c r="C242">
        <v>337.5</v>
      </c>
    </row>
    <row r="243" spans="1:3">
      <c r="A243" s="353">
        <v>42095</v>
      </c>
      <c r="B243" t="s">
        <v>1627</v>
      </c>
      <c r="C243">
        <v>978.6</v>
      </c>
    </row>
    <row r="244" spans="1:3">
      <c r="A244" s="353">
        <v>42095</v>
      </c>
      <c r="B244" t="s">
        <v>1675</v>
      </c>
      <c r="C244">
        <v>85.4</v>
      </c>
    </row>
    <row r="245" spans="1:3">
      <c r="A245" s="353">
        <v>42095</v>
      </c>
      <c r="B245" t="s">
        <v>1628</v>
      </c>
      <c r="C245">
        <v>2683.5</v>
      </c>
    </row>
    <row r="246" spans="1:3">
      <c r="A246" s="353">
        <v>42095</v>
      </c>
      <c r="B246" t="s">
        <v>1629</v>
      </c>
      <c r="C246">
        <v>750.4</v>
      </c>
    </row>
    <row r="247" spans="1:3">
      <c r="A247" s="353">
        <v>42095</v>
      </c>
      <c r="B247" t="s">
        <v>1630</v>
      </c>
      <c r="C247">
        <v>396</v>
      </c>
    </row>
    <row r="248" spans="1:3">
      <c r="A248" s="353">
        <v>42095</v>
      </c>
      <c r="B248" t="s">
        <v>1631</v>
      </c>
      <c r="C248">
        <v>1434</v>
      </c>
    </row>
    <row r="249" spans="1:3">
      <c r="A249" s="353">
        <v>42095</v>
      </c>
      <c r="B249" t="s">
        <v>1632</v>
      </c>
      <c r="C249">
        <v>941.25</v>
      </c>
    </row>
    <row r="250" spans="1:3">
      <c r="A250" s="353">
        <v>42095</v>
      </c>
      <c r="B250" t="s">
        <v>1633</v>
      </c>
      <c r="C250">
        <v>4987.5</v>
      </c>
    </row>
    <row r="251" spans="1:3">
      <c r="A251" s="353">
        <v>42095</v>
      </c>
      <c r="B251" t="s">
        <v>1634</v>
      </c>
      <c r="C251">
        <v>1935</v>
      </c>
    </row>
    <row r="252" spans="1:3">
      <c r="A252" s="353">
        <v>42095</v>
      </c>
      <c r="B252" t="s">
        <v>1635</v>
      </c>
      <c r="C252">
        <v>4219.5</v>
      </c>
    </row>
    <row r="253" spans="1:3">
      <c r="A253" s="353">
        <v>42095</v>
      </c>
      <c r="B253" t="s">
        <v>1636</v>
      </c>
      <c r="C253">
        <v>1705.5</v>
      </c>
    </row>
    <row r="254" spans="1:3">
      <c r="A254" s="353">
        <v>42095</v>
      </c>
      <c r="B254" t="s">
        <v>1637</v>
      </c>
      <c r="C254">
        <v>682</v>
      </c>
    </row>
    <row r="255" spans="1:3">
      <c r="A255" s="353">
        <v>42095</v>
      </c>
      <c r="B255" t="s">
        <v>1638</v>
      </c>
      <c r="C255">
        <v>2424.6</v>
      </c>
    </row>
    <row r="256" spans="1:3">
      <c r="A256" s="353">
        <v>42095</v>
      </c>
      <c r="B256" t="s">
        <v>1639</v>
      </c>
      <c r="C256">
        <v>978.93</v>
      </c>
    </row>
    <row r="257" spans="1:3">
      <c r="A257" s="353">
        <v>42095</v>
      </c>
      <c r="B257" t="s">
        <v>1640</v>
      </c>
      <c r="C257">
        <v>2835.68</v>
      </c>
    </row>
    <row r="258" spans="1:3">
      <c r="A258" s="353">
        <v>42095</v>
      </c>
      <c r="B258" t="s">
        <v>1641</v>
      </c>
      <c r="C258">
        <v>1953.67</v>
      </c>
    </row>
    <row r="259" spans="1:3">
      <c r="A259" s="353">
        <v>42095</v>
      </c>
      <c r="B259" t="s">
        <v>1642</v>
      </c>
      <c r="C259">
        <v>3826.5</v>
      </c>
    </row>
    <row r="260" spans="1:3">
      <c r="A260" s="353">
        <v>42095</v>
      </c>
      <c r="B260" t="s">
        <v>1669</v>
      </c>
      <c r="C260">
        <v>1701</v>
      </c>
    </row>
    <row r="261" spans="1:3">
      <c r="A261" s="353">
        <v>42095</v>
      </c>
      <c r="B261" t="s">
        <v>1670</v>
      </c>
      <c r="C261">
        <v>448</v>
      </c>
    </row>
    <row r="262" spans="1:3">
      <c r="A262" s="353">
        <v>42095</v>
      </c>
      <c r="B262" t="s">
        <v>1643</v>
      </c>
      <c r="C262">
        <v>1756</v>
      </c>
    </row>
    <row r="263" spans="1:3">
      <c r="A263" s="353">
        <v>42095</v>
      </c>
      <c r="B263" t="s">
        <v>1671</v>
      </c>
      <c r="C263">
        <v>42</v>
      </c>
    </row>
    <row r="264" spans="1:3">
      <c r="A264" s="353">
        <v>42095</v>
      </c>
      <c r="B264" t="s">
        <v>1672</v>
      </c>
      <c r="C264">
        <v>417.38</v>
      </c>
    </row>
    <row r="265" spans="1:3">
      <c r="A265" s="353">
        <v>42095</v>
      </c>
      <c r="B265" t="s">
        <v>1644</v>
      </c>
      <c r="C265">
        <v>2349</v>
      </c>
    </row>
    <row r="266" spans="1:3">
      <c r="A266" s="353">
        <v>42095</v>
      </c>
      <c r="B266" t="s">
        <v>1645</v>
      </c>
      <c r="C266">
        <v>3857.41</v>
      </c>
    </row>
    <row r="267" spans="1:3">
      <c r="A267" s="353">
        <v>42095</v>
      </c>
      <c r="B267" t="s">
        <v>1646</v>
      </c>
      <c r="C267">
        <v>2590.1</v>
      </c>
    </row>
    <row r="268" spans="1:3">
      <c r="A268" s="353">
        <v>42095</v>
      </c>
      <c r="B268" t="s">
        <v>1647</v>
      </c>
      <c r="C268">
        <v>11898.5</v>
      </c>
    </row>
    <row r="269" spans="1:3">
      <c r="A269" s="353">
        <v>42095</v>
      </c>
      <c r="B269" t="s">
        <v>1648</v>
      </c>
      <c r="C269">
        <v>60</v>
      </c>
    </row>
    <row r="270" spans="1:3">
      <c r="A270" s="353">
        <v>42095</v>
      </c>
      <c r="B270" t="s">
        <v>1649</v>
      </c>
      <c r="C270">
        <v>911.75</v>
      </c>
    </row>
    <row r="271" spans="1:3">
      <c r="A271" s="353">
        <v>42095</v>
      </c>
      <c r="B271" t="s">
        <v>1650</v>
      </c>
      <c r="C271">
        <v>204.7</v>
      </c>
    </row>
    <row r="272" spans="1:3">
      <c r="A272" s="353">
        <v>42095</v>
      </c>
      <c r="B272" t="s">
        <v>1651</v>
      </c>
      <c r="C272">
        <v>936</v>
      </c>
    </row>
    <row r="273" spans="1:3">
      <c r="A273" s="353">
        <v>42095</v>
      </c>
      <c r="B273" t="s">
        <v>1652</v>
      </c>
      <c r="C273">
        <v>3556.8</v>
      </c>
    </row>
    <row r="274" spans="1:3">
      <c r="A274" s="353">
        <v>42095</v>
      </c>
      <c r="B274" t="s">
        <v>1653</v>
      </c>
      <c r="C274">
        <v>1510.5</v>
      </c>
    </row>
    <row r="275" spans="1:3">
      <c r="A275" s="353">
        <v>42095</v>
      </c>
      <c r="B275" t="s">
        <v>1654</v>
      </c>
      <c r="C275">
        <v>984.75</v>
      </c>
    </row>
    <row r="276" spans="1:3">
      <c r="A276" s="353">
        <v>42095</v>
      </c>
      <c r="B276" t="s">
        <v>1656</v>
      </c>
      <c r="C276">
        <v>5652</v>
      </c>
    </row>
    <row r="277" spans="1:3">
      <c r="A277" s="353">
        <v>42095</v>
      </c>
      <c r="B277" t="s">
        <v>1657</v>
      </c>
      <c r="C277">
        <v>14037.79</v>
      </c>
    </row>
    <row r="278" spans="1:3">
      <c r="A278" s="353">
        <v>42095</v>
      </c>
      <c r="B278" t="s">
        <v>1658</v>
      </c>
      <c r="C278">
        <v>1922.33</v>
      </c>
    </row>
    <row r="279" spans="1:3">
      <c r="A279" s="353">
        <v>42095</v>
      </c>
      <c r="B279" t="s">
        <v>1659</v>
      </c>
      <c r="C279">
        <v>306</v>
      </c>
    </row>
    <row r="280" spans="1:3">
      <c r="A280" s="353">
        <v>42095</v>
      </c>
      <c r="B280" t="s">
        <v>1660</v>
      </c>
      <c r="C280">
        <v>999.01</v>
      </c>
    </row>
    <row r="281" spans="1:3">
      <c r="A281" s="353">
        <v>42095</v>
      </c>
      <c r="B281" t="s">
        <v>1661</v>
      </c>
      <c r="C281">
        <v>823.2</v>
      </c>
    </row>
    <row r="282" spans="1:3">
      <c r="A282" s="353">
        <v>42095</v>
      </c>
      <c r="B282" t="s">
        <v>1662</v>
      </c>
      <c r="C282">
        <v>493.5</v>
      </c>
    </row>
    <row r="283" spans="1:3">
      <c r="A283" s="353">
        <v>42095</v>
      </c>
      <c r="B283" t="s">
        <v>1663</v>
      </c>
      <c r="C283">
        <v>440</v>
      </c>
    </row>
    <row r="284" spans="1:3">
      <c r="A284" s="353">
        <v>42095</v>
      </c>
      <c r="B284" t="s">
        <v>1664</v>
      </c>
      <c r="C284">
        <v>918</v>
      </c>
    </row>
    <row r="285" spans="1:3">
      <c r="A285" s="353">
        <v>42095</v>
      </c>
      <c r="B285" t="s">
        <v>1665</v>
      </c>
      <c r="C285">
        <v>470.81</v>
      </c>
    </row>
    <row r="286" spans="1:3">
      <c r="A286" s="353">
        <v>42095</v>
      </c>
      <c r="B286" t="s">
        <v>1666</v>
      </c>
      <c r="C286">
        <v>1701.87</v>
      </c>
    </row>
    <row r="287" spans="1:3">
      <c r="A287" s="353">
        <v>42095</v>
      </c>
      <c r="B287" t="s">
        <v>1667</v>
      </c>
      <c r="C287">
        <v>1928.5</v>
      </c>
    </row>
    <row r="288" spans="1:3">
      <c r="A288" s="353">
        <v>42125</v>
      </c>
      <c r="B288" t="s">
        <v>1599</v>
      </c>
      <c r="C288">
        <v>2613.6</v>
      </c>
    </row>
    <row r="289" spans="1:3">
      <c r="A289" s="353">
        <v>42125</v>
      </c>
      <c r="B289" t="s">
        <v>1600</v>
      </c>
      <c r="C289">
        <v>577.5</v>
      </c>
    </row>
    <row r="290" spans="1:3">
      <c r="A290" s="353">
        <v>42125</v>
      </c>
      <c r="B290" t="s">
        <v>1601</v>
      </c>
      <c r="C290">
        <v>1916.73</v>
      </c>
    </row>
    <row r="291" spans="1:3">
      <c r="A291" s="353">
        <v>42125</v>
      </c>
      <c r="B291" t="s">
        <v>1602</v>
      </c>
      <c r="C291">
        <v>4369.05</v>
      </c>
    </row>
    <row r="292" spans="1:3">
      <c r="A292" s="353">
        <v>42125</v>
      </c>
      <c r="B292" t="s">
        <v>1603</v>
      </c>
      <c r="C292">
        <v>441</v>
      </c>
    </row>
    <row r="293" spans="1:3">
      <c r="A293" s="353">
        <v>42125</v>
      </c>
      <c r="B293" t="s">
        <v>1604</v>
      </c>
      <c r="C293">
        <v>432</v>
      </c>
    </row>
    <row r="294" spans="1:3">
      <c r="A294" s="353">
        <v>42125</v>
      </c>
      <c r="B294" t="s">
        <v>1605</v>
      </c>
      <c r="C294">
        <v>1822.8</v>
      </c>
    </row>
    <row r="295" spans="1:3">
      <c r="A295" s="353">
        <v>42125</v>
      </c>
      <c r="B295" t="s">
        <v>1606</v>
      </c>
      <c r="C295">
        <v>4660.99</v>
      </c>
    </row>
    <row r="296" spans="1:3">
      <c r="A296" s="353">
        <v>42125</v>
      </c>
      <c r="B296" t="s">
        <v>1607</v>
      </c>
      <c r="C296">
        <v>300.33</v>
      </c>
    </row>
    <row r="297" spans="1:3">
      <c r="A297" s="353">
        <v>42125</v>
      </c>
      <c r="B297" t="s">
        <v>1608</v>
      </c>
      <c r="C297">
        <v>1058.4000000000001</v>
      </c>
    </row>
    <row r="298" spans="1:3">
      <c r="A298" s="353">
        <v>42125</v>
      </c>
      <c r="B298" t="s">
        <v>1609</v>
      </c>
      <c r="C298">
        <v>4081.2</v>
      </c>
    </row>
    <row r="299" spans="1:3">
      <c r="A299" s="353">
        <v>42125</v>
      </c>
      <c r="B299" t="s">
        <v>1610</v>
      </c>
      <c r="C299">
        <v>6236.72</v>
      </c>
    </row>
    <row r="300" spans="1:3">
      <c r="A300" s="353">
        <v>42125</v>
      </c>
      <c r="B300" t="s">
        <v>1611</v>
      </c>
      <c r="C300">
        <v>1267.5</v>
      </c>
    </row>
    <row r="301" spans="1:3">
      <c r="A301" s="353">
        <v>42125</v>
      </c>
      <c r="B301" t="s">
        <v>1612</v>
      </c>
      <c r="C301">
        <v>6701.31</v>
      </c>
    </row>
    <row r="302" spans="1:3">
      <c r="A302" s="353">
        <v>42125</v>
      </c>
      <c r="B302" t="s">
        <v>1613</v>
      </c>
      <c r="C302">
        <v>2036.16</v>
      </c>
    </row>
    <row r="303" spans="1:3">
      <c r="A303" s="353">
        <v>42125</v>
      </c>
      <c r="B303" t="s">
        <v>1614</v>
      </c>
      <c r="C303">
        <v>302.39999999999998</v>
      </c>
    </row>
    <row r="304" spans="1:3">
      <c r="A304" s="353">
        <v>42125</v>
      </c>
      <c r="B304" t="s">
        <v>1615</v>
      </c>
      <c r="C304">
        <v>5673.6</v>
      </c>
    </row>
    <row r="305" spans="1:3">
      <c r="A305" s="353">
        <v>42125</v>
      </c>
      <c r="B305" t="s">
        <v>1616</v>
      </c>
      <c r="C305">
        <v>684</v>
      </c>
    </row>
    <row r="306" spans="1:3">
      <c r="A306" s="353">
        <v>42125</v>
      </c>
      <c r="B306" t="s">
        <v>1617</v>
      </c>
      <c r="C306">
        <v>35178.300000000003</v>
      </c>
    </row>
    <row r="307" spans="1:3">
      <c r="A307" s="353">
        <v>42125</v>
      </c>
      <c r="B307" t="s">
        <v>1618</v>
      </c>
      <c r="C307">
        <v>1678.08</v>
      </c>
    </row>
    <row r="308" spans="1:3">
      <c r="A308" s="353">
        <v>42125</v>
      </c>
      <c r="B308" t="s">
        <v>1619</v>
      </c>
      <c r="C308">
        <v>3467.88</v>
      </c>
    </row>
    <row r="309" spans="1:3">
      <c r="A309" s="353">
        <v>42125</v>
      </c>
      <c r="B309" t="s">
        <v>1620</v>
      </c>
      <c r="C309">
        <v>1335.36</v>
      </c>
    </row>
    <row r="310" spans="1:3">
      <c r="A310" s="353">
        <v>42125</v>
      </c>
      <c r="B310" t="s">
        <v>1621</v>
      </c>
      <c r="C310">
        <v>1143.8</v>
      </c>
    </row>
    <row r="311" spans="1:3">
      <c r="A311" s="353">
        <v>42125</v>
      </c>
      <c r="B311" t="s">
        <v>1622</v>
      </c>
      <c r="C311">
        <v>8317.44</v>
      </c>
    </row>
    <row r="312" spans="1:3">
      <c r="A312" s="353">
        <v>42125</v>
      </c>
      <c r="B312" t="s">
        <v>1623</v>
      </c>
      <c r="C312">
        <v>584.4</v>
      </c>
    </row>
    <row r="313" spans="1:3">
      <c r="A313" s="353">
        <v>42125</v>
      </c>
      <c r="B313" t="s">
        <v>1624</v>
      </c>
      <c r="C313">
        <v>13675.2</v>
      </c>
    </row>
    <row r="314" spans="1:3">
      <c r="A314" s="353">
        <v>42125</v>
      </c>
      <c r="B314" t="s">
        <v>1625</v>
      </c>
      <c r="C314">
        <v>249.6</v>
      </c>
    </row>
    <row r="315" spans="1:3">
      <c r="A315" s="353">
        <v>42125</v>
      </c>
      <c r="B315" t="s">
        <v>1626</v>
      </c>
      <c r="C315">
        <v>740.88</v>
      </c>
    </row>
    <row r="316" spans="1:3">
      <c r="A316" s="353">
        <v>42125</v>
      </c>
      <c r="B316" t="s">
        <v>1627</v>
      </c>
      <c r="C316">
        <v>1379.84</v>
      </c>
    </row>
    <row r="317" spans="1:3">
      <c r="A317" s="353">
        <v>42125</v>
      </c>
      <c r="B317" t="s">
        <v>1628</v>
      </c>
      <c r="C317">
        <v>2262.6</v>
      </c>
    </row>
    <row r="318" spans="1:3">
      <c r="A318" s="353">
        <v>42125</v>
      </c>
      <c r="B318" t="s">
        <v>1629</v>
      </c>
      <c r="C318">
        <v>215.04</v>
      </c>
    </row>
    <row r="319" spans="1:3">
      <c r="A319" s="353">
        <v>42125</v>
      </c>
      <c r="B319" t="s">
        <v>1630</v>
      </c>
      <c r="C319">
        <v>1272.96</v>
      </c>
    </row>
    <row r="320" spans="1:3">
      <c r="A320" s="353">
        <v>42125</v>
      </c>
      <c r="B320" t="s">
        <v>1631</v>
      </c>
      <c r="C320">
        <v>1843.4</v>
      </c>
    </row>
    <row r="321" spans="1:3">
      <c r="A321" s="353">
        <v>42125</v>
      </c>
      <c r="B321" t="s">
        <v>1632</v>
      </c>
      <c r="C321">
        <v>302.39999999999998</v>
      </c>
    </row>
    <row r="322" spans="1:3">
      <c r="A322" s="353">
        <v>42125</v>
      </c>
      <c r="B322" t="s">
        <v>1633</v>
      </c>
      <c r="C322">
        <v>1950</v>
      </c>
    </row>
    <row r="323" spans="1:3">
      <c r="A323" s="353">
        <v>42125</v>
      </c>
      <c r="B323" t="s">
        <v>1634</v>
      </c>
      <c r="C323">
        <v>1521</v>
      </c>
    </row>
    <row r="324" spans="1:3">
      <c r="A324" s="353">
        <v>42125</v>
      </c>
      <c r="B324" t="s">
        <v>1635</v>
      </c>
      <c r="C324">
        <v>1955.52</v>
      </c>
    </row>
    <row r="325" spans="1:3">
      <c r="A325" s="353">
        <v>42125</v>
      </c>
      <c r="B325" t="s">
        <v>1636</v>
      </c>
      <c r="C325">
        <v>1484.5</v>
      </c>
    </row>
    <row r="326" spans="1:3">
      <c r="A326" s="353">
        <v>42125</v>
      </c>
      <c r="B326" t="s">
        <v>1637</v>
      </c>
      <c r="C326">
        <v>270.33999999999997</v>
      </c>
    </row>
    <row r="327" spans="1:3">
      <c r="A327" s="353">
        <v>42125</v>
      </c>
      <c r="B327" t="s">
        <v>1638</v>
      </c>
      <c r="C327">
        <v>885.6</v>
      </c>
    </row>
    <row r="328" spans="1:3">
      <c r="A328" s="353">
        <v>42125</v>
      </c>
      <c r="B328" t="s">
        <v>1639</v>
      </c>
      <c r="C328">
        <v>1352.99</v>
      </c>
    </row>
    <row r="329" spans="1:3">
      <c r="A329" s="353">
        <v>42125</v>
      </c>
      <c r="B329" t="s">
        <v>1640</v>
      </c>
      <c r="C329">
        <v>6095.52</v>
      </c>
    </row>
    <row r="330" spans="1:3">
      <c r="A330" s="353">
        <v>42125</v>
      </c>
      <c r="B330" t="s">
        <v>1641</v>
      </c>
      <c r="C330">
        <v>246.24</v>
      </c>
    </row>
    <row r="331" spans="1:3">
      <c r="A331" s="353">
        <v>42125</v>
      </c>
      <c r="B331" t="s">
        <v>1642</v>
      </c>
      <c r="C331">
        <v>1410.24</v>
      </c>
    </row>
    <row r="332" spans="1:3">
      <c r="A332" s="353">
        <v>42125</v>
      </c>
      <c r="B332" t="s">
        <v>1643</v>
      </c>
      <c r="C332">
        <v>2106</v>
      </c>
    </row>
    <row r="333" spans="1:3">
      <c r="A333" s="353">
        <v>42125</v>
      </c>
      <c r="B333" t="s">
        <v>1644</v>
      </c>
      <c r="C333">
        <v>2960.7</v>
      </c>
    </row>
    <row r="334" spans="1:3">
      <c r="A334" s="353">
        <v>42125</v>
      </c>
      <c r="B334" t="s">
        <v>1645</v>
      </c>
      <c r="C334">
        <v>1886.3</v>
      </c>
    </row>
    <row r="335" spans="1:3">
      <c r="A335" s="353">
        <v>42125</v>
      </c>
      <c r="B335" t="s">
        <v>1646</v>
      </c>
      <c r="C335">
        <v>3843.44</v>
      </c>
    </row>
    <row r="336" spans="1:3">
      <c r="A336" s="353">
        <v>42125</v>
      </c>
      <c r="B336" t="s">
        <v>1647</v>
      </c>
      <c r="C336">
        <v>1835.5</v>
      </c>
    </row>
    <row r="337" spans="1:3">
      <c r="A337" s="353">
        <v>42125</v>
      </c>
      <c r="B337" t="s">
        <v>1648</v>
      </c>
      <c r="C337">
        <v>79.87</v>
      </c>
    </row>
    <row r="338" spans="1:3">
      <c r="A338" s="353">
        <v>42125</v>
      </c>
      <c r="B338" t="s">
        <v>1649</v>
      </c>
      <c r="C338">
        <v>225.12</v>
      </c>
    </row>
    <row r="339" spans="1:3">
      <c r="A339" s="353">
        <v>42125</v>
      </c>
      <c r="B339" t="s">
        <v>1650</v>
      </c>
      <c r="C339">
        <v>1132.67</v>
      </c>
    </row>
    <row r="340" spans="1:3">
      <c r="A340" s="353">
        <v>42125</v>
      </c>
      <c r="B340" t="s">
        <v>1651</v>
      </c>
      <c r="C340">
        <v>6852.1</v>
      </c>
    </row>
    <row r="341" spans="1:3">
      <c r="A341" s="353">
        <v>42125</v>
      </c>
      <c r="B341" t="s">
        <v>1652</v>
      </c>
      <c r="C341">
        <v>5337.7</v>
      </c>
    </row>
    <row r="342" spans="1:3">
      <c r="A342" s="353">
        <v>42125</v>
      </c>
      <c r="B342" t="s">
        <v>1653</v>
      </c>
      <c r="C342">
        <v>3214.8</v>
      </c>
    </row>
    <row r="343" spans="1:3">
      <c r="A343" s="353">
        <v>42125</v>
      </c>
      <c r="B343" t="s">
        <v>1654</v>
      </c>
      <c r="C343">
        <v>748.8</v>
      </c>
    </row>
    <row r="344" spans="1:3">
      <c r="A344" s="353">
        <v>42125</v>
      </c>
      <c r="B344" t="s">
        <v>1655</v>
      </c>
      <c r="C344">
        <v>2408.4</v>
      </c>
    </row>
    <row r="345" spans="1:3">
      <c r="A345" s="353">
        <v>42125</v>
      </c>
      <c r="B345" t="s">
        <v>1656</v>
      </c>
      <c r="C345">
        <v>3444.48</v>
      </c>
    </row>
    <row r="346" spans="1:3">
      <c r="A346" s="353">
        <v>42125</v>
      </c>
      <c r="B346" t="s">
        <v>1657</v>
      </c>
      <c r="C346">
        <v>6842.88</v>
      </c>
    </row>
    <row r="347" spans="1:3">
      <c r="A347" s="353">
        <v>42125</v>
      </c>
      <c r="B347" t="s">
        <v>1658</v>
      </c>
      <c r="C347">
        <v>1962.36</v>
      </c>
    </row>
    <row r="348" spans="1:3">
      <c r="A348" s="353">
        <v>42125</v>
      </c>
      <c r="B348" t="s">
        <v>1659</v>
      </c>
      <c r="C348">
        <v>893.52</v>
      </c>
    </row>
    <row r="349" spans="1:3">
      <c r="A349" s="353">
        <v>42125</v>
      </c>
      <c r="B349" t="s">
        <v>1660</v>
      </c>
      <c r="C349">
        <v>2190.9699999999998</v>
      </c>
    </row>
    <row r="350" spans="1:3">
      <c r="A350" s="353">
        <v>42125</v>
      </c>
      <c r="B350" t="s">
        <v>1661</v>
      </c>
      <c r="C350">
        <v>1124.93</v>
      </c>
    </row>
    <row r="351" spans="1:3">
      <c r="A351" s="353">
        <v>42125</v>
      </c>
      <c r="B351" t="s">
        <v>1662</v>
      </c>
      <c r="C351">
        <v>251.16</v>
      </c>
    </row>
    <row r="352" spans="1:3">
      <c r="A352" s="353">
        <v>42125</v>
      </c>
      <c r="B352" t="s">
        <v>1663</v>
      </c>
      <c r="C352">
        <v>707.2</v>
      </c>
    </row>
    <row r="353" spans="1:3">
      <c r="A353" s="353">
        <v>42125</v>
      </c>
      <c r="B353" t="s">
        <v>1664</v>
      </c>
      <c r="C353">
        <v>1142.4000000000001</v>
      </c>
    </row>
    <row r="354" spans="1:3">
      <c r="A354" s="353">
        <v>42125</v>
      </c>
      <c r="B354" t="s">
        <v>1665</v>
      </c>
      <c r="C354">
        <v>2825.34</v>
      </c>
    </row>
    <row r="355" spans="1:3">
      <c r="A355" s="353">
        <v>42125</v>
      </c>
      <c r="B355" t="s">
        <v>1666</v>
      </c>
      <c r="C355">
        <v>2393.8200000000002</v>
      </c>
    </row>
    <row r="356" spans="1:3">
      <c r="A356" s="353">
        <v>42125</v>
      </c>
      <c r="B356" t="s">
        <v>1667</v>
      </c>
      <c r="C356">
        <v>95.76</v>
      </c>
    </row>
    <row r="357" spans="1:3">
      <c r="A357" s="353">
        <v>42156</v>
      </c>
      <c r="B357" t="s">
        <v>1599</v>
      </c>
      <c r="C357">
        <v>1209.5999999999999</v>
      </c>
    </row>
    <row r="358" spans="1:3">
      <c r="A358" s="353">
        <v>42156</v>
      </c>
      <c r="B358" t="s">
        <v>1600</v>
      </c>
      <c r="C358">
        <v>1739.53</v>
      </c>
    </row>
    <row r="359" spans="1:3">
      <c r="A359" s="353">
        <v>42156</v>
      </c>
      <c r="B359" t="s">
        <v>1601</v>
      </c>
      <c r="C359">
        <v>3180.8</v>
      </c>
    </row>
    <row r="360" spans="1:3">
      <c r="A360" s="353">
        <v>42156</v>
      </c>
      <c r="B360" t="s">
        <v>1602</v>
      </c>
      <c r="C360">
        <v>2429.91</v>
      </c>
    </row>
    <row r="361" spans="1:3">
      <c r="A361" s="353">
        <v>42156</v>
      </c>
      <c r="B361" t="s">
        <v>1603</v>
      </c>
      <c r="C361">
        <v>363.75</v>
      </c>
    </row>
    <row r="362" spans="1:3">
      <c r="A362" s="353">
        <v>42156</v>
      </c>
      <c r="B362" t="s">
        <v>1604</v>
      </c>
      <c r="C362">
        <v>153.6</v>
      </c>
    </row>
    <row r="363" spans="1:3">
      <c r="A363" s="353">
        <v>42156</v>
      </c>
      <c r="B363" t="s">
        <v>1605</v>
      </c>
      <c r="C363">
        <v>693.16</v>
      </c>
    </row>
    <row r="364" spans="1:3">
      <c r="A364" s="353">
        <v>42156</v>
      </c>
      <c r="B364" t="s">
        <v>1606</v>
      </c>
      <c r="C364">
        <v>5585.86</v>
      </c>
    </row>
    <row r="365" spans="1:3">
      <c r="A365" s="353">
        <v>42156</v>
      </c>
      <c r="B365" t="s">
        <v>1607</v>
      </c>
      <c r="C365">
        <v>2263.38</v>
      </c>
    </row>
    <row r="366" spans="1:3">
      <c r="A366" s="353">
        <v>42156</v>
      </c>
      <c r="B366" t="s">
        <v>1608</v>
      </c>
      <c r="C366">
        <v>1317.6</v>
      </c>
    </row>
    <row r="367" spans="1:3">
      <c r="A367" s="353">
        <v>42156</v>
      </c>
      <c r="B367" t="s">
        <v>1609</v>
      </c>
      <c r="C367">
        <v>342</v>
      </c>
    </row>
    <row r="368" spans="1:3">
      <c r="A368" s="353">
        <v>42156</v>
      </c>
      <c r="B368" t="s">
        <v>1610</v>
      </c>
      <c r="C368">
        <v>261.23</v>
      </c>
    </row>
    <row r="369" spans="1:3">
      <c r="A369" s="353">
        <v>42156</v>
      </c>
      <c r="B369" t="s">
        <v>1612</v>
      </c>
      <c r="C369">
        <v>3148.8</v>
      </c>
    </row>
    <row r="370" spans="1:3">
      <c r="A370" s="353">
        <v>42156</v>
      </c>
      <c r="B370" t="s">
        <v>1613</v>
      </c>
      <c r="C370">
        <v>4543.88</v>
      </c>
    </row>
    <row r="371" spans="1:3">
      <c r="A371" s="353">
        <v>42156</v>
      </c>
      <c r="B371" t="s">
        <v>1614</v>
      </c>
      <c r="C371">
        <v>705.6</v>
      </c>
    </row>
    <row r="372" spans="1:3">
      <c r="A372" s="353">
        <v>42156</v>
      </c>
      <c r="B372" t="s">
        <v>1668</v>
      </c>
      <c r="C372">
        <v>1560</v>
      </c>
    </row>
    <row r="373" spans="1:3">
      <c r="A373" s="353">
        <v>42156</v>
      </c>
      <c r="B373" t="s">
        <v>1615</v>
      </c>
      <c r="C373">
        <v>6821.88</v>
      </c>
    </row>
    <row r="374" spans="1:3">
      <c r="A374" s="353">
        <v>42156</v>
      </c>
      <c r="B374" t="s">
        <v>1616</v>
      </c>
      <c r="C374">
        <v>1815.45</v>
      </c>
    </row>
    <row r="375" spans="1:3">
      <c r="A375" s="353">
        <v>42156</v>
      </c>
      <c r="B375" t="s">
        <v>1617</v>
      </c>
      <c r="C375">
        <v>17928.54</v>
      </c>
    </row>
    <row r="376" spans="1:3">
      <c r="A376" s="353">
        <v>42156</v>
      </c>
      <c r="B376" t="s">
        <v>1618</v>
      </c>
      <c r="C376">
        <v>6295.1</v>
      </c>
    </row>
    <row r="377" spans="1:3">
      <c r="A377" s="353">
        <v>42156</v>
      </c>
      <c r="B377" t="s">
        <v>1619</v>
      </c>
      <c r="C377">
        <v>4815.72</v>
      </c>
    </row>
    <row r="378" spans="1:3">
      <c r="A378" s="353">
        <v>42156</v>
      </c>
      <c r="B378" t="s">
        <v>1620</v>
      </c>
      <c r="C378">
        <v>1336.11</v>
      </c>
    </row>
    <row r="379" spans="1:3">
      <c r="A379" s="353">
        <v>42156</v>
      </c>
      <c r="B379" t="s">
        <v>1621</v>
      </c>
      <c r="C379">
        <v>371.74</v>
      </c>
    </row>
    <row r="380" spans="1:3">
      <c r="A380" s="353">
        <v>42156</v>
      </c>
      <c r="B380" t="s">
        <v>1622</v>
      </c>
      <c r="C380">
        <v>14802.9</v>
      </c>
    </row>
    <row r="381" spans="1:3">
      <c r="A381" s="353">
        <v>42156</v>
      </c>
      <c r="B381" t="s">
        <v>1623</v>
      </c>
      <c r="C381">
        <v>3591.74</v>
      </c>
    </row>
    <row r="382" spans="1:3">
      <c r="A382" s="353">
        <v>42156</v>
      </c>
      <c r="B382" t="s">
        <v>1624</v>
      </c>
      <c r="C382">
        <v>10433.5</v>
      </c>
    </row>
    <row r="383" spans="1:3">
      <c r="A383" s="353">
        <v>42156</v>
      </c>
      <c r="B383" t="s">
        <v>1625</v>
      </c>
      <c r="C383">
        <v>589.67999999999995</v>
      </c>
    </row>
    <row r="384" spans="1:3">
      <c r="A384" s="353">
        <v>42156</v>
      </c>
      <c r="B384" t="s">
        <v>1626</v>
      </c>
      <c r="C384">
        <v>607.82000000000005</v>
      </c>
    </row>
    <row r="385" spans="1:3">
      <c r="A385" s="353">
        <v>42156</v>
      </c>
      <c r="B385" t="s">
        <v>1627</v>
      </c>
      <c r="C385">
        <v>1277.92</v>
      </c>
    </row>
    <row r="386" spans="1:3">
      <c r="A386" s="353">
        <v>42156</v>
      </c>
      <c r="B386" t="s">
        <v>1628</v>
      </c>
      <c r="C386">
        <v>576</v>
      </c>
    </row>
    <row r="387" spans="1:3">
      <c r="A387" s="353">
        <v>42156</v>
      </c>
      <c r="B387" t="s">
        <v>1629</v>
      </c>
      <c r="C387">
        <v>1244.8800000000001</v>
      </c>
    </row>
    <row r="388" spans="1:3">
      <c r="A388" s="353">
        <v>42156</v>
      </c>
      <c r="B388" t="s">
        <v>1630</v>
      </c>
      <c r="C388">
        <v>1012.05</v>
      </c>
    </row>
    <row r="389" spans="1:3">
      <c r="A389" s="353">
        <v>42156</v>
      </c>
      <c r="B389" t="s">
        <v>1631</v>
      </c>
      <c r="C389">
        <v>1058.4000000000001</v>
      </c>
    </row>
    <row r="390" spans="1:3">
      <c r="A390" s="353">
        <v>42156</v>
      </c>
      <c r="B390" t="s">
        <v>1632</v>
      </c>
      <c r="C390">
        <v>1071</v>
      </c>
    </row>
    <row r="391" spans="1:3">
      <c r="A391" s="353">
        <v>42156</v>
      </c>
      <c r="B391" t="s">
        <v>1633</v>
      </c>
      <c r="C391">
        <v>3307.5</v>
      </c>
    </row>
    <row r="392" spans="1:3">
      <c r="A392" s="353">
        <v>42156</v>
      </c>
      <c r="B392" t="s">
        <v>1634</v>
      </c>
      <c r="C392">
        <v>1381.25</v>
      </c>
    </row>
    <row r="393" spans="1:3">
      <c r="A393" s="353">
        <v>42156</v>
      </c>
      <c r="B393" t="s">
        <v>1635</v>
      </c>
      <c r="C393">
        <v>1846.88</v>
      </c>
    </row>
    <row r="394" spans="1:3">
      <c r="A394" s="353">
        <v>42156</v>
      </c>
      <c r="B394" t="s">
        <v>1636</v>
      </c>
      <c r="C394">
        <v>2483.71</v>
      </c>
    </row>
    <row r="395" spans="1:3">
      <c r="A395" s="353">
        <v>42156</v>
      </c>
      <c r="B395" t="s">
        <v>1637</v>
      </c>
      <c r="C395">
        <v>3564</v>
      </c>
    </row>
    <row r="396" spans="1:3">
      <c r="A396" s="353">
        <v>42156</v>
      </c>
      <c r="B396" t="s">
        <v>1638</v>
      </c>
      <c r="C396">
        <v>468</v>
      </c>
    </row>
    <row r="397" spans="1:3">
      <c r="A397" s="353">
        <v>42156</v>
      </c>
      <c r="B397" t="s">
        <v>1639</v>
      </c>
      <c r="C397">
        <v>686.29</v>
      </c>
    </row>
    <row r="398" spans="1:3">
      <c r="A398" s="353">
        <v>42156</v>
      </c>
      <c r="B398" t="s">
        <v>1640</v>
      </c>
      <c r="C398">
        <v>1748.88</v>
      </c>
    </row>
    <row r="399" spans="1:3">
      <c r="A399" s="353">
        <v>42156</v>
      </c>
      <c r="B399" t="s">
        <v>1641</v>
      </c>
      <c r="C399">
        <v>1409.8</v>
      </c>
    </row>
    <row r="400" spans="1:3">
      <c r="A400" s="353">
        <v>42156</v>
      </c>
      <c r="B400" t="s">
        <v>1642</v>
      </c>
      <c r="C400">
        <v>2362.5</v>
      </c>
    </row>
    <row r="401" spans="1:3">
      <c r="A401" s="353">
        <v>42156</v>
      </c>
      <c r="B401" t="s">
        <v>1669</v>
      </c>
      <c r="C401">
        <v>5103</v>
      </c>
    </row>
    <row r="402" spans="1:3">
      <c r="A402" s="353">
        <v>42156</v>
      </c>
      <c r="B402" t="s">
        <v>1670</v>
      </c>
      <c r="C402">
        <v>2887.04</v>
      </c>
    </row>
    <row r="403" spans="1:3">
      <c r="A403" s="353">
        <v>42156</v>
      </c>
      <c r="B403" t="s">
        <v>1643</v>
      </c>
      <c r="C403">
        <v>7902</v>
      </c>
    </row>
    <row r="404" spans="1:3">
      <c r="A404" s="353">
        <v>42156</v>
      </c>
      <c r="B404" t="s">
        <v>1671</v>
      </c>
      <c r="C404">
        <v>725.2</v>
      </c>
    </row>
    <row r="405" spans="1:3">
      <c r="A405" s="353">
        <v>42156</v>
      </c>
      <c r="B405" t="s">
        <v>1672</v>
      </c>
      <c r="C405">
        <v>318</v>
      </c>
    </row>
    <row r="406" spans="1:3">
      <c r="A406" s="353">
        <v>42156</v>
      </c>
      <c r="B406" t="s">
        <v>1644</v>
      </c>
      <c r="C406">
        <v>6732.3</v>
      </c>
    </row>
    <row r="407" spans="1:3">
      <c r="A407" s="353">
        <v>42156</v>
      </c>
      <c r="B407" t="s">
        <v>1645</v>
      </c>
      <c r="C407">
        <v>2796</v>
      </c>
    </row>
    <row r="408" spans="1:3">
      <c r="A408" s="353">
        <v>42156</v>
      </c>
      <c r="B408" t="s">
        <v>1646</v>
      </c>
      <c r="C408">
        <v>316.08</v>
      </c>
    </row>
    <row r="409" spans="1:3">
      <c r="A409" s="353">
        <v>42156</v>
      </c>
      <c r="B409" t="s">
        <v>1647</v>
      </c>
      <c r="C409">
        <v>11738.44</v>
      </c>
    </row>
    <row r="410" spans="1:3">
      <c r="A410" s="353">
        <v>42156</v>
      </c>
      <c r="B410" t="s">
        <v>1648</v>
      </c>
      <c r="C410">
        <v>218.4</v>
      </c>
    </row>
    <row r="411" spans="1:3">
      <c r="A411" s="353">
        <v>42156</v>
      </c>
      <c r="B411" t="s">
        <v>1649</v>
      </c>
      <c r="C411">
        <v>1113</v>
      </c>
    </row>
    <row r="412" spans="1:3">
      <c r="A412" s="353">
        <v>42156</v>
      </c>
      <c r="B412" t="s">
        <v>1673</v>
      </c>
      <c r="C412">
        <v>212.04</v>
      </c>
    </row>
    <row r="413" spans="1:3">
      <c r="A413" s="353">
        <v>42156</v>
      </c>
      <c r="B413" t="s">
        <v>1650</v>
      </c>
      <c r="C413">
        <v>489.44</v>
      </c>
    </row>
    <row r="414" spans="1:3">
      <c r="A414" s="353">
        <v>42156</v>
      </c>
      <c r="B414" t="s">
        <v>1651</v>
      </c>
      <c r="C414">
        <v>1974.6</v>
      </c>
    </row>
    <row r="415" spans="1:3">
      <c r="A415" s="353">
        <v>42156</v>
      </c>
      <c r="B415" t="s">
        <v>1652</v>
      </c>
      <c r="C415">
        <v>4965.84</v>
      </c>
    </row>
    <row r="416" spans="1:3">
      <c r="A416" s="353">
        <v>42156</v>
      </c>
      <c r="B416" t="s">
        <v>1653</v>
      </c>
      <c r="C416">
        <v>2445.3000000000002</v>
      </c>
    </row>
    <row r="417" spans="1:3">
      <c r="A417" s="353">
        <v>42156</v>
      </c>
      <c r="B417" t="s">
        <v>1654</v>
      </c>
      <c r="C417">
        <v>105.3</v>
      </c>
    </row>
    <row r="418" spans="1:3">
      <c r="A418" s="353">
        <v>42156</v>
      </c>
      <c r="B418" t="s">
        <v>1655</v>
      </c>
      <c r="C418">
        <v>806</v>
      </c>
    </row>
    <row r="419" spans="1:3">
      <c r="A419" s="353">
        <v>42156</v>
      </c>
      <c r="B419" t="s">
        <v>1656</v>
      </c>
      <c r="C419">
        <v>1900.8</v>
      </c>
    </row>
    <row r="420" spans="1:3">
      <c r="A420" s="353">
        <v>42156</v>
      </c>
      <c r="B420" t="s">
        <v>1657</v>
      </c>
      <c r="C420">
        <v>5347.73</v>
      </c>
    </row>
    <row r="421" spans="1:3">
      <c r="A421" s="353">
        <v>42156</v>
      </c>
      <c r="B421" t="s">
        <v>1658</v>
      </c>
      <c r="C421">
        <v>2389.65</v>
      </c>
    </row>
    <row r="422" spans="1:3">
      <c r="A422" s="353">
        <v>42156</v>
      </c>
      <c r="B422" t="s">
        <v>1659</v>
      </c>
      <c r="C422">
        <v>195.07</v>
      </c>
    </row>
    <row r="423" spans="1:3">
      <c r="A423" s="353">
        <v>42156</v>
      </c>
      <c r="B423" t="s">
        <v>1660</v>
      </c>
      <c r="C423">
        <v>3439.9</v>
      </c>
    </row>
    <row r="424" spans="1:3">
      <c r="A424" s="353">
        <v>42156</v>
      </c>
      <c r="B424" t="s">
        <v>1661</v>
      </c>
      <c r="C424">
        <v>128.52000000000001</v>
      </c>
    </row>
    <row r="425" spans="1:3">
      <c r="A425" s="353">
        <v>42156</v>
      </c>
      <c r="B425" t="s">
        <v>1662</v>
      </c>
      <c r="C425">
        <v>1211.28</v>
      </c>
    </row>
    <row r="426" spans="1:3">
      <c r="A426" s="353">
        <v>42156</v>
      </c>
      <c r="B426" t="s">
        <v>1663</v>
      </c>
      <c r="C426">
        <v>900</v>
      </c>
    </row>
    <row r="427" spans="1:3">
      <c r="A427" s="353">
        <v>42156</v>
      </c>
      <c r="B427" t="s">
        <v>1664</v>
      </c>
      <c r="C427">
        <v>1591.2</v>
      </c>
    </row>
    <row r="428" spans="1:3">
      <c r="A428" s="353">
        <v>42156</v>
      </c>
      <c r="B428" t="s">
        <v>1665</v>
      </c>
      <c r="C428">
        <v>2622.6</v>
      </c>
    </row>
    <row r="429" spans="1:3">
      <c r="A429" s="353">
        <v>42156</v>
      </c>
      <c r="B429" t="s">
        <v>1666</v>
      </c>
      <c r="C429">
        <v>2279.71</v>
      </c>
    </row>
    <row r="430" spans="1:3">
      <c r="A430" s="353">
        <v>42156</v>
      </c>
      <c r="B430" t="s">
        <v>1667</v>
      </c>
      <c r="C430">
        <v>3507.4</v>
      </c>
    </row>
    <row r="431" spans="1:3">
      <c r="A431" s="353">
        <v>42186</v>
      </c>
      <c r="B431" t="s">
        <v>1599</v>
      </c>
      <c r="C431">
        <v>2019.6</v>
      </c>
    </row>
    <row r="432" spans="1:3">
      <c r="A432" s="353">
        <v>42186</v>
      </c>
      <c r="B432" t="s">
        <v>1600</v>
      </c>
      <c r="C432">
        <v>609.05999999999995</v>
      </c>
    </row>
    <row r="433" spans="1:3">
      <c r="A433" s="353">
        <v>42186</v>
      </c>
      <c r="B433" t="s">
        <v>1601</v>
      </c>
      <c r="C433">
        <v>5443.09</v>
      </c>
    </row>
    <row r="434" spans="1:3">
      <c r="A434" s="353">
        <v>42186</v>
      </c>
      <c r="B434" t="s">
        <v>1602</v>
      </c>
      <c r="C434">
        <v>2182.86</v>
      </c>
    </row>
    <row r="435" spans="1:3">
      <c r="A435" s="353">
        <v>42186</v>
      </c>
      <c r="B435" t="s">
        <v>1674</v>
      </c>
      <c r="C435">
        <v>2450</v>
      </c>
    </row>
    <row r="436" spans="1:3">
      <c r="A436" s="353">
        <v>42186</v>
      </c>
      <c r="B436" t="s">
        <v>1603</v>
      </c>
      <c r="C436">
        <v>129.35</v>
      </c>
    </row>
    <row r="437" spans="1:3">
      <c r="A437" s="353">
        <v>42186</v>
      </c>
      <c r="B437" t="s">
        <v>1605</v>
      </c>
      <c r="C437">
        <v>4872.2700000000004</v>
      </c>
    </row>
    <row r="438" spans="1:3">
      <c r="A438" s="353">
        <v>42186</v>
      </c>
      <c r="B438" t="s">
        <v>1606</v>
      </c>
      <c r="C438">
        <v>13355.03</v>
      </c>
    </row>
    <row r="439" spans="1:3">
      <c r="A439" s="353">
        <v>42186</v>
      </c>
      <c r="B439" t="s">
        <v>1607</v>
      </c>
      <c r="C439">
        <v>1480.56</v>
      </c>
    </row>
    <row r="440" spans="1:3">
      <c r="A440" s="353">
        <v>42186</v>
      </c>
      <c r="B440" t="s">
        <v>1608</v>
      </c>
      <c r="C440">
        <v>1409.4</v>
      </c>
    </row>
    <row r="441" spans="1:3">
      <c r="A441" s="353">
        <v>42186</v>
      </c>
      <c r="B441" t="s">
        <v>1609</v>
      </c>
      <c r="C441">
        <v>2886.1</v>
      </c>
    </row>
    <row r="442" spans="1:3">
      <c r="A442" s="353">
        <v>42186</v>
      </c>
      <c r="B442" t="s">
        <v>1610</v>
      </c>
      <c r="C442">
        <v>3303.68</v>
      </c>
    </row>
    <row r="443" spans="1:3">
      <c r="A443" s="353">
        <v>42186</v>
      </c>
      <c r="B443" t="s">
        <v>1611</v>
      </c>
      <c r="C443">
        <v>501.72</v>
      </c>
    </row>
    <row r="444" spans="1:3">
      <c r="A444" s="353">
        <v>42186</v>
      </c>
      <c r="B444" t="s">
        <v>1612</v>
      </c>
      <c r="C444">
        <v>2100.84</v>
      </c>
    </row>
    <row r="445" spans="1:3">
      <c r="A445" s="353">
        <v>42186</v>
      </c>
      <c r="B445" t="s">
        <v>1613</v>
      </c>
      <c r="C445">
        <v>604.79999999999995</v>
      </c>
    </row>
    <row r="446" spans="1:3">
      <c r="A446" s="353">
        <v>42186</v>
      </c>
      <c r="B446" t="s">
        <v>1614</v>
      </c>
      <c r="C446">
        <v>3981.6</v>
      </c>
    </row>
    <row r="447" spans="1:3">
      <c r="A447" s="353">
        <v>42186</v>
      </c>
      <c r="B447" t="s">
        <v>1615</v>
      </c>
      <c r="C447">
        <v>7113.99</v>
      </c>
    </row>
    <row r="448" spans="1:3">
      <c r="A448" s="353">
        <v>42186</v>
      </c>
      <c r="B448" t="s">
        <v>1616</v>
      </c>
      <c r="C448">
        <v>1511.64</v>
      </c>
    </row>
    <row r="449" spans="1:3">
      <c r="A449" s="353">
        <v>42186</v>
      </c>
      <c r="B449" t="s">
        <v>1617</v>
      </c>
      <c r="C449">
        <v>8774.5400000000009</v>
      </c>
    </row>
    <row r="450" spans="1:3">
      <c r="A450" s="353">
        <v>42186</v>
      </c>
      <c r="B450" t="s">
        <v>1618</v>
      </c>
      <c r="C450">
        <v>1554.8</v>
      </c>
    </row>
    <row r="451" spans="1:3">
      <c r="A451" s="353">
        <v>42186</v>
      </c>
      <c r="B451" t="s">
        <v>1619</v>
      </c>
      <c r="C451">
        <v>5460</v>
      </c>
    </row>
    <row r="452" spans="1:3">
      <c r="A452" s="353">
        <v>42186</v>
      </c>
      <c r="B452" t="s">
        <v>1620</v>
      </c>
      <c r="C452">
        <v>2706.6</v>
      </c>
    </row>
    <row r="453" spans="1:3">
      <c r="A453" s="353">
        <v>42186</v>
      </c>
      <c r="B453" t="s">
        <v>1621</v>
      </c>
      <c r="C453">
        <v>936.32</v>
      </c>
    </row>
    <row r="454" spans="1:3">
      <c r="A454" s="353">
        <v>42186</v>
      </c>
      <c r="B454" t="s">
        <v>1622</v>
      </c>
      <c r="C454">
        <v>8125.92</v>
      </c>
    </row>
    <row r="455" spans="1:3">
      <c r="A455" s="353">
        <v>42186</v>
      </c>
      <c r="B455" t="s">
        <v>1623</v>
      </c>
      <c r="C455">
        <v>1896.38</v>
      </c>
    </row>
    <row r="456" spans="1:3">
      <c r="A456" s="353">
        <v>42186</v>
      </c>
      <c r="B456" t="s">
        <v>1624</v>
      </c>
      <c r="C456">
        <v>6105</v>
      </c>
    </row>
    <row r="457" spans="1:3">
      <c r="A457" s="353">
        <v>42186</v>
      </c>
      <c r="B457" t="s">
        <v>1626</v>
      </c>
      <c r="C457">
        <v>263.24</v>
      </c>
    </row>
    <row r="458" spans="1:3">
      <c r="A458" s="353">
        <v>42186</v>
      </c>
      <c r="B458" t="s">
        <v>1627</v>
      </c>
      <c r="C458">
        <v>3460.8</v>
      </c>
    </row>
    <row r="459" spans="1:3">
      <c r="A459" s="353">
        <v>42186</v>
      </c>
      <c r="B459" t="s">
        <v>1675</v>
      </c>
      <c r="C459">
        <v>403.51</v>
      </c>
    </row>
    <row r="460" spans="1:3">
      <c r="A460" s="353">
        <v>42186</v>
      </c>
      <c r="B460" t="s">
        <v>1628</v>
      </c>
      <c r="C460">
        <v>1753.5</v>
      </c>
    </row>
    <row r="461" spans="1:3">
      <c r="A461" s="353">
        <v>42186</v>
      </c>
      <c r="B461" t="s">
        <v>1630</v>
      </c>
      <c r="C461">
        <v>507.6</v>
      </c>
    </row>
    <row r="462" spans="1:3">
      <c r="A462" s="353">
        <v>42186</v>
      </c>
      <c r="B462" t="s">
        <v>1631</v>
      </c>
      <c r="C462">
        <v>2599.5</v>
      </c>
    </row>
    <row r="463" spans="1:3">
      <c r="A463" s="353">
        <v>42186</v>
      </c>
      <c r="B463" t="s">
        <v>1632</v>
      </c>
      <c r="C463">
        <v>2140.13</v>
      </c>
    </row>
    <row r="464" spans="1:3">
      <c r="A464" s="353">
        <v>42186</v>
      </c>
      <c r="B464" t="s">
        <v>1633</v>
      </c>
      <c r="C464">
        <v>10650</v>
      </c>
    </row>
    <row r="465" spans="1:3">
      <c r="A465" s="353">
        <v>42186</v>
      </c>
      <c r="B465" t="s">
        <v>1634</v>
      </c>
      <c r="C465">
        <v>689.5</v>
      </c>
    </row>
    <row r="466" spans="1:3">
      <c r="A466" s="353">
        <v>42186</v>
      </c>
      <c r="B466" t="s">
        <v>1636</v>
      </c>
      <c r="C466">
        <v>4240.08</v>
      </c>
    </row>
    <row r="467" spans="1:3">
      <c r="A467" s="353">
        <v>42186</v>
      </c>
      <c r="B467" t="s">
        <v>1637</v>
      </c>
      <c r="C467">
        <v>1605.12</v>
      </c>
    </row>
    <row r="468" spans="1:3">
      <c r="A468" s="353">
        <v>42186</v>
      </c>
      <c r="B468" t="s">
        <v>1638</v>
      </c>
      <c r="C468">
        <v>1430.91</v>
      </c>
    </row>
    <row r="469" spans="1:3">
      <c r="A469" s="353">
        <v>42186</v>
      </c>
      <c r="B469" t="s">
        <v>1639</v>
      </c>
      <c r="C469">
        <v>865.84</v>
      </c>
    </row>
    <row r="470" spans="1:3">
      <c r="A470" s="353">
        <v>42186</v>
      </c>
      <c r="B470" t="s">
        <v>1640</v>
      </c>
      <c r="C470">
        <v>2679.52</v>
      </c>
    </row>
    <row r="471" spans="1:3">
      <c r="A471" s="353">
        <v>42186</v>
      </c>
      <c r="B471" t="s">
        <v>1641</v>
      </c>
      <c r="C471">
        <v>247</v>
      </c>
    </row>
    <row r="472" spans="1:3">
      <c r="A472" s="353">
        <v>42186</v>
      </c>
      <c r="B472" t="s">
        <v>1642</v>
      </c>
      <c r="C472">
        <v>4050</v>
      </c>
    </row>
    <row r="473" spans="1:3">
      <c r="A473" s="353">
        <v>42186</v>
      </c>
      <c r="B473" t="s">
        <v>1669</v>
      </c>
      <c r="C473">
        <v>1632.96</v>
      </c>
    </row>
    <row r="474" spans="1:3">
      <c r="A474" s="353">
        <v>42186</v>
      </c>
      <c r="B474" t="s">
        <v>1643</v>
      </c>
      <c r="C474">
        <v>3073</v>
      </c>
    </row>
    <row r="475" spans="1:3">
      <c r="A475" s="353">
        <v>42186</v>
      </c>
      <c r="B475" t="s">
        <v>1671</v>
      </c>
      <c r="C475">
        <v>525</v>
      </c>
    </row>
    <row r="476" spans="1:3">
      <c r="A476" s="353">
        <v>42186</v>
      </c>
      <c r="B476" t="s">
        <v>1672</v>
      </c>
      <c r="C476">
        <v>1951.46</v>
      </c>
    </row>
    <row r="477" spans="1:3">
      <c r="A477" s="353">
        <v>42186</v>
      </c>
      <c r="B477" t="s">
        <v>1644</v>
      </c>
      <c r="C477">
        <v>3935.88</v>
      </c>
    </row>
    <row r="478" spans="1:3">
      <c r="A478" s="353">
        <v>42186</v>
      </c>
      <c r="B478" t="s">
        <v>1645</v>
      </c>
      <c r="C478">
        <v>2765.76</v>
      </c>
    </row>
    <row r="479" spans="1:3">
      <c r="A479" s="353">
        <v>42186</v>
      </c>
      <c r="B479" t="s">
        <v>1646</v>
      </c>
      <c r="C479">
        <v>1011.46</v>
      </c>
    </row>
    <row r="480" spans="1:3">
      <c r="A480" s="353">
        <v>42186</v>
      </c>
      <c r="B480" t="s">
        <v>1647</v>
      </c>
      <c r="C480">
        <v>2597</v>
      </c>
    </row>
    <row r="481" spans="1:3">
      <c r="A481" s="353">
        <v>42186</v>
      </c>
      <c r="B481" t="s">
        <v>1648</v>
      </c>
      <c r="C481">
        <v>563.4</v>
      </c>
    </row>
    <row r="482" spans="1:3">
      <c r="A482" s="353">
        <v>42186</v>
      </c>
      <c r="B482" t="s">
        <v>1649</v>
      </c>
      <c r="C482">
        <v>294.83999999999997</v>
      </c>
    </row>
    <row r="483" spans="1:3">
      <c r="A483" s="353">
        <v>42186</v>
      </c>
      <c r="B483" t="s">
        <v>1673</v>
      </c>
      <c r="C483">
        <v>1687.56</v>
      </c>
    </row>
    <row r="484" spans="1:3">
      <c r="A484" s="353">
        <v>42186</v>
      </c>
      <c r="B484" t="s">
        <v>1650</v>
      </c>
      <c r="C484">
        <v>1178.52</v>
      </c>
    </row>
    <row r="485" spans="1:3">
      <c r="A485" s="353">
        <v>42186</v>
      </c>
      <c r="B485" t="s">
        <v>1651</v>
      </c>
      <c r="C485">
        <v>1123.2</v>
      </c>
    </row>
    <row r="486" spans="1:3">
      <c r="A486" s="353">
        <v>42186</v>
      </c>
      <c r="B486" t="s">
        <v>1652</v>
      </c>
      <c r="C486">
        <v>2633.4</v>
      </c>
    </row>
    <row r="487" spans="1:3">
      <c r="A487" s="353">
        <v>42186</v>
      </c>
      <c r="B487" t="s">
        <v>1653</v>
      </c>
      <c r="C487">
        <v>3625.2</v>
      </c>
    </row>
    <row r="488" spans="1:3">
      <c r="A488" s="353">
        <v>42186</v>
      </c>
      <c r="B488" t="s">
        <v>1654</v>
      </c>
      <c r="C488">
        <v>819</v>
      </c>
    </row>
    <row r="489" spans="1:3">
      <c r="A489" s="353">
        <v>42186</v>
      </c>
      <c r="B489" t="s">
        <v>1655</v>
      </c>
      <c r="C489">
        <v>1252.5</v>
      </c>
    </row>
    <row r="490" spans="1:3">
      <c r="A490" s="353">
        <v>42186</v>
      </c>
      <c r="B490" t="s">
        <v>1656</v>
      </c>
      <c r="C490">
        <v>6262.2</v>
      </c>
    </row>
    <row r="491" spans="1:3">
      <c r="A491" s="353">
        <v>42186</v>
      </c>
      <c r="B491" t="s">
        <v>1657</v>
      </c>
      <c r="C491">
        <v>10695.46</v>
      </c>
    </row>
    <row r="492" spans="1:3">
      <c r="A492" s="353">
        <v>42186</v>
      </c>
      <c r="B492" t="s">
        <v>1658</v>
      </c>
      <c r="C492">
        <v>1060.2</v>
      </c>
    </row>
    <row r="493" spans="1:3">
      <c r="A493" s="353">
        <v>42186</v>
      </c>
      <c r="B493" t="s">
        <v>1659</v>
      </c>
      <c r="C493">
        <v>103.28</v>
      </c>
    </row>
    <row r="494" spans="1:3">
      <c r="A494" s="353">
        <v>42186</v>
      </c>
      <c r="B494" t="s">
        <v>1660</v>
      </c>
      <c r="C494">
        <v>2774.55</v>
      </c>
    </row>
    <row r="495" spans="1:3">
      <c r="A495" s="353">
        <v>42186</v>
      </c>
      <c r="B495" t="s">
        <v>1661</v>
      </c>
      <c r="C495">
        <v>2257.1999999999998</v>
      </c>
    </row>
    <row r="496" spans="1:3">
      <c r="A496" s="353">
        <v>42186</v>
      </c>
      <c r="B496" t="s">
        <v>1663</v>
      </c>
      <c r="C496">
        <v>182</v>
      </c>
    </row>
    <row r="497" spans="1:3">
      <c r="A497" s="353">
        <v>42186</v>
      </c>
      <c r="B497" t="s">
        <v>1665</v>
      </c>
      <c r="C497">
        <v>2613.7600000000002</v>
      </c>
    </row>
    <row r="498" spans="1:3">
      <c r="A498" s="353">
        <v>42186</v>
      </c>
      <c r="B498" t="s">
        <v>1666</v>
      </c>
      <c r="C498">
        <v>1639.64</v>
      </c>
    </row>
    <row r="499" spans="1:3">
      <c r="A499" s="353">
        <v>42186</v>
      </c>
      <c r="B499" t="s">
        <v>1667</v>
      </c>
      <c r="C499">
        <v>3298.88</v>
      </c>
    </row>
    <row r="500" spans="1:3">
      <c r="A500" s="353">
        <v>42217</v>
      </c>
      <c r="B500" t="s">
        <v>1599</v>
      </c>
      <c r="C500">
        <v>1782.9</v>
      </c>
    </row>
    <row r="501" spans="1:3">
      <c r="A501" s="353">
        <v>42217</v>
      </c>
      <c r="B501" t="s">
        <v>1600</v>
      </c>
      <c r="C501">
        <v>3559.88</v>
      </c>
    </row>
    <row r="502" spans="1:3">
      <c r="A502" s="353">
        <v>42217</v>
      </c>
      <c r="B502" t="s">
        <v>1601</v>
      </c>
      <c r="C502">
        <v>3026.8</v>
      </c>
    </row>
    <row r="503" spans="1:3">
      <c r="A503" s="353">
        <v>42217</v>
      </c>
      <c r="B503" t="s">
        <v>1602</v>
      </c>
      <c r="C503">
        <v>957.6</v>
      </c>
    </row>
    <row r="504" spans="1:3">
      <c r="A504" s="353">
        <v>42217</v>
      </c>
      <c r="B504" t="s">
        <v>1674</v>
      </c>
      <c r="C504">
        <v>900</v>
      </c>
    </row>
    <row r="505" spans="1:3">
      <c r="A505" s="353">
        <v>42217</v>
      </c>
      <c r="B505" t="s">
        <v>1603</v>
      </c>
      <c r="C505">
        <v>195</v>
      </c>
    </row>
    <row r="506" spans="1:3">
      <c r="A506" s="353">
        <v>42217</v>
      </c>
      <c r="B506" t="s">
        <v>1604</v>
      </c>
      <c r="C506">
        <v>480</v>
      </c>
    </row>
    <row r="507" spans="1:3">
      <c r="A507" s="353">
        <v>42217</v>
      </c>
      <c r="B507" t="s">
        <v>1605</v>
      </c>
      <c r="C507">
        <v>4984.8</v>
      </c>
    </row>
    <row r="508" spans="1:3">
      <c r="A508" s="353">
        <v>42217</v>
      </c>
      <c r="B508" t="s">
        <v>1606</v>
      </c>
      <c r="C508">
        <v>4284</v>
      </c>
    </row>
    <row r="509" spans="1:3">
      <c r="A509" s="353">
        <v>42217</v>
      </c>
      <c r="B509" t="s">
        <v>1607</v>
      </c>
      <c r="C509">
        <v>1727.32</v>
      </c>
    </row>
    <row r="510" spans="1:3">
      <c r="A510" s="353">
        <v>42217</v>
      </c>
      <c r="B510" t="s">
        <v>1608</v>
      </c>
      <c r="C510">
        <v>3192.75</v>
      </c>
    </row>
    <row r="511" spans="1:3">
      <c r="A511" s="353">
        <v>42217</v>
      </c>
      <c r="B511" t="s">
        <v>1609</v>
      </c>
      <c r="C511">
        <v>2433.9</v>
      </c>
    </row>
    <row r="512" spans="1:3">
      <c r="A512" s="353">
        <v>42217</v>
      </c>
      <c r="B512" t="s">
        <v>1610</v>
      </c>
      <c r="C512">
        <v>3708.75</v>
      </c>
    </row>
    <row r="513" spans="1:3">
      <c r="A513" s="353">
        <v>42217</v>
      </c>
      <c r="B513" t="s">
        <v>1611</v>
      </c>
      <c r="C513">
        <v>1225.25</v>
      </c>
    </row>
    <row r="514" spans="1:3">
      <c r="A514" s="353">
        <v>42217</v>
      </c>
      <c r="B514" t="s">
        <v>1612</v>
      </c>
      <c r="C514">
        <v>4835.38</v>
      </c>
    </row>
    <row r="515" spans="1:3">
      <c r="A515" s="353">
        <v>42217</v>
      </c>
      <c r="B515" t="s">
        <v>1613</v>
      </c>
      <c r="C515">
        <v>984.38</v>
      </c>
    </row>
    <row r="516" spans="1:3">
      <c r="A516" s="353">
        <v>42217</v>
      </c>
      <c r="B516" t="s">
        <v>1614</v>
      </c>
      <c r="C516">
        <v>252</v>
      </c>
    </row>
    <row r="517" spans="1:3">
      <c r="A517" s="353">
        <v>42217</v>
      </c>
      <c r="B517" t="s">
        <v>1668</v>
      </c>
      <c r="C517">
        <v>4440</v>
      </c>
    </row>
    <row r="518" spans="1:3">
      <c r="A518" s="353">
        <v>42217</v>
      </c>
      <c r="B518" t="s">
        <v>1615</v>
      </c>
      <c r="C518">
        <v>8420.44</v>
      </c>
    </row>
    <row r="519" spans="1:3">
      <c r="A519" s="353">
        <v>42217</v>
      </c>
      <c r="B519" t="s">
        <v>1616</v>
      </c>
      <c r="C519">
        <v>6384</v>
      </c>
    </row>
    <row r="520" spans="1:3">
      <c r="A520" s="353">
        <v>42217</v>
      </c>
      <c r="B520" t="s">
        <v>1617</v>
      </c>
      <c r="C520">
        <v>1976.25</v>
      </c>
    </row>
    <row r="521" spans="1:3">
      <c r="A521" s="353">
        <v>42217</v>
      </c>
      <c r="B521" t="s">
        <v>1618</v>
      </c>
      <c r="C521">
        <v>5172.7</v>
      </c>
    </row>
    <row r="522" spans="1:3">
      <c r="A522" s="353">
        <v>42217</v>
      </c>
      <c r="B522" t="s">
        <v>1619</v>
      </c>
      <c r="C522">
        <v>7800.2</v>
      </c>
    </row>
    <row r="523" spans="1:3">
      <c r="A523" s="353">
        <v>42217</v>
      </c>
      <c r="B523" t="s">
        <v>1620</v>
      </c>
      <c r="C523">
        <v>766.35</v>
      </c>
    </row>
    <row r="524" spans="1:3">
      <c r="A524" s="353">
        <v>42217</v>
      </c>
      <c r="B524" t="s">
        <v>1621</v>
      </c>
      <c r="C524">
        <v>1390.8</v>
      </c>
    </row>
    <row r="525" spans="1:3">
      <c r="A525" s="353">
        <v>42217</v>
      </c>
      <c r="B525" t="s">
        <v>1622</v>
      </c>
      <c r="C525">
        <v>13548.9</v>
      </c>
    </row>
    <row r="526" spans="1:3">
      <c r="A526" s="353">
        <v>42217</v>
      </c>
      <c r="B526" t="s">
        <v>1623</v>
      </c>
      <c r="C526">
        <v>4022.81</v>
      </c>
    </row>
    <row r="527" spans="1:3">
      <c r="A527" s="353">
        <v>42217</v>
      </c>
      <c r="B527" t="s">
        <v>1624</v>
      </c>
      <c r="C527">
        <v>15547.68</v>
      </c>
    </row>
    <row r="528" spans="1:3">
      <c r="A528" s="353">
        <v>42217</v>
      </c>
      <c r="B528" t="s">
        <v>1626</v>
      </c>
      <c r="C528">
        <v>506.25</v>
      </c>
    </row>
    <row r="529" spans="1:3">
      <c r="A529" s="353">
        <v>42217</v>
      </c>
      <c r="B529" t="s">
        <v>1627</v>
      </c>
      <c r="C529">
        <v>1272.18</v>
      </c>
    </row>
    <row r="530" spans="1:3">
      <c r="A530" s="353">
        <v>42217</v>
      </c>
      <c r="B530" t="s">
        <v>1675</v>
      </c>
      <c r="C530">
        <v>102.48</v>
      </c>
    </row>
    <row r="531" spans="1:3">
      <c r="A531" s="353">
        <v>42217</v>
      </c>
      <c r="B531" t="s">
        <v>1628</v>
      </c>
      <c r="C531">
        <v>4025.25</v>
      </c>
    </row>
    <row r="532" spans="1:3">
      <c r="A532" s="353">
        <v>42217</v>
      </c>
      <c r="B532" t="s">
        <v>1629</v>
      </c>
      <c r="C532">
        <v>1050.56</v>
      </c>
    </row>
    <row r="533" spans="1:3">
      <c r="A533" s="353">
        <v>42217</v>
      </c>
      <c r="B533" t="s">
        <v>1630</v>
      </c>
      <c r="C533">
        <v>594</v>
      </c>
    </row>
    <row r="534" spans="1:3">
      <c r="A534" s="353">
        <v>42217</v>
      </c>
      <c r="B534" t="s">
        <v>1631</v>
      </c>
      <c r="C534">
        <v>2007.6</v>
      </c>
    </row>
    <row r="535" spans="1:3">
      <c r="A535" s="353">
        <v>42217</v>
      </c>
      <c r="B535" t="s">
        <v>1632</v>
      </c>
      <c r="C535">
        <v>1317.75</v>
      </c>
    </row>
    <row r="536" spans="1:3">
      <c r="A536" s="353">
        <v>42217</v>
      </c>
      <c r="B536" t="s">
        <v>1633</v>
      </c>
      <c r="C536">
        <v>5985</v>
      </c>
    </row>
    <row r="537" spans="1:3">
      <c r="A537" s="353">
        <v>42217</v>
      </c>
      <c r="B537" t="s">
        <v>1634</v>
      </c>
      <c r="C537">
        <v>2902.5</v>
      </c>
    </row>
    <row r="538" spans="1:3">
      <c r="A538" s="353">
        <v>42217</v>
      </c>
      <c r="B538" t="s">
        <v>1635</v>
      </c>
      <c r="C538">
        <v>5907.3</v>
      </c>
    </row>
    <row r="539" spans="1:3">
      <c r="A539" s="353">
        <v>42217</v>
      </c>
      <c r="B539" t="s">
        <v>1636</v>
      </c>
      <c r="C539">
        <v>2387.6999999999998</v>
      </c>
    </row>
    <row r="540" spans="1:3">
      <c r="A540" s="353">
        <v>42217</v>
      </c>
      <c r="B540" t="s">
        <v>1637</v>
      </c>
      <c r="C540">
        <v>886.6</v>
      </c>
    </row>
    <row r="541" spans="1:3">
      <c r="A541" s="353">
        <v>42217</v>
      </c>
      <c r="B541" t="s">
        <v>1638</v>
      </c>
      <c r="C541">
        <v>3394.44</v>
      </c>
    </row>
    <row r="542" spans="1:3">
      <c r="A542" s="353">
        <v>42217</v>
      </c>
      <c r="B542" t="s">
        <v>1639</v>
      </c>
      <c r="C542">
        <v>1370.5</v>
      </c>
    </row>
    <row r="543" spans="1:3">
      <c r="A543" s="353">
        <v>42217</v>
      </c>
      <c r="B543" t="s">
        <v>1640</v>
      </c>
      <c r="C543">
        <v>3969.95</v>
      </c>
    </row>
    <row r="544" spans="1:3">
      <c r="A544" s="353">
        <v>42217</v>
      </c>
      <c r="B544" t="s">
        <v>1641</v>
      </c>
      <c r="C544">
        <v>2930.51</v>
      </c>
    </row>
    <row r="545" spans="1:3">
      <c r="A545" s="353">
        <v>42217</v>
      </c>
      <c r="B545" t="s">
        <v>1642</v>
      </c>
      <c r="C545">
        <v>5739.75</v>
      </c>
    </row>
    <row r="546" spans="1:3">
      <c r="A546" s="353">
        <v>42217</v>
      </c>
      <c r="B546" t="s">
        <v>1669</v>
      </c>
      <c r="C546">
        <v>2041.2</v>
      </c>
    </row>
    <row r="547" spans="1:3">
      <c r="A547" s="353">
        <v>42217</v>
      </c>
      <c r="B547" t="s">
        <v>1670</v>
      </c>
      <c r="C547">
        <v>537.6</v>
      </c>
    </row>
    <row r="548" spans="1:3">
      <c r="A548" s="353">
        <v>42217</v>
      </c>
      <c r="B548" t="s">
        <v>1643</v>
      </c>
      <c r="C548">
        <v>2282.8000000000002</v>
      </c>
    </row>
    <row r="549" spans="1:3">
      <c r="A549" s="353">
        <v>42217</v>
      </c>
      <c r="B549" t="s">
        <v>1671</v>
      </c>
      <c r="C549">
        <v>50.4</v>
      </c>
    </row>
    <row r="550" spans="1:3">
      <c r="A550" s="353">
        <v>42217</v>
      </c>
      <c r="B550" t="s">
        <v>1672</v>
      </c>
      <c r="C550">
        <v>626.07000000000005</v>
      </c>
    </row>
    <row r="551" spans="1:3">
      <c r="A551" s="353">
        <v>42217</v>
      </c>
      <c r="B551" t="s">
        <v>1644</v>
      </c>
      <c r="C551">
        <v>3053.7</v>
      </c>
    </row>
    <row r="552" spans="1:3">
      <c r="A552" s="353">
        <v>42217</v>
      </c>
      <c r="B552" t="s">
        <v>1645</v>
      </c>
      <c r="C552">
        <v>5014.63</v>
      </c>
    </row>
    <row r="553" spans="1:3">
      <c r="A553" s="353">
        <v>42217</v>
      </c>
      <c r="B553" t="s">
        <v>1646</v>
      </c>
      <c r="C553">
        <v>3626.14</v>
      </c>
    </row>
    <row r="554" spans="1:3">
      <c r="A554" s="353">
        <v>42217</v>
      </c>
      <c r="B554" t="s">
        <v>1647</v>
      </c>
      <c r="C554">
        <v>14278.2</v>
      </c>
    </row>
    <row r="555" spans="1:3">
      <c r="A555" s="353">
        <v>42217</v>
      </c>
      <c r="B555" t="s">
        <v>1648</v>
      </c>
      <c r="C555">
        <v>90</v>
      </c>
    </row>
    <row r="556" spans="1:3">
      <c r="A556" s="353">
        <v>42217</v>
      </c>
      <c r="B556" t="s">
        <v>1649</v>
      </c>
      <c r="C556">
        <v>1367.63</v>
      </c>
    </row>
    <row r="557" spans="1:3">
      <c r="A557" s="353">
        <v>42217</v>
      </c>
      <c r="B557" t="s">
        <v>1650</v>
      </c>
      <c r="C557">
        <v>286.58</v>
      </c>
    </row>
    <row r="558" spans="1:3">
      <c r="A558" s="353">
        <v>42217</v>
      </c>
      <c r="B558" t="s">
        <v>1651</v>
      </c>
      <c r="C558">
        <v>1216.8</v>
      </c>
    </row>
    <row r="559" spans="1:3">
      <c r="A559" s="353">
        <v>42217</v>
      </c>
      <c r="B559" t="s">
        <v>1652</v>
      </c>
      <c r="C559">
        <v>4268.16</v>
      </c>
    </row>
    <row r="560" spans="1:3">
      <c r="A560" s="353">
        <v>42217</v>
      </c>
      <c r="B560" t="s">
        <v>1653</v>
      </c>
      <c r="C560">
        <v>1812.6</v>
      </c>
    </row>
    <row r="561" spans="1:3">
      <c r="A561" s="353">
        <v>42217</v>
      </c>
      <c r="B561" t="s">
        <v>1654</v>
      </c>
      <c r="C561">
        <v>1181.7</v>
      </c>
    </row>
    <row r="562" spans="1:3">
      <c r="A562" s="353">
        <v>42217</v>
      </c>
      <c r="B562" t="s">
        <v>1656</v>
      </c>
      <c r="C562">
        <v>6782.4</v>
      </c>
    </row>
    <row r="563" spans="1:3">
      <c r="A563" s="353">
        <v>42217</v>
      </c>
      <c r="B563" t="s">
        <v>1657</v>
      </c>
      <c r="C563">
        <v>19652.91</v>
      </c>
    </row>
    <row r="564" spans="1:3">
      <c r="A564" s="353">
        <v>42217</v>
      </c>
      <c r="B564" t="s">
        <v>1658</v>
      </c>
      <c r="C564">
        <v>2691.26</v>
      </c>
    </row>
    <row r="565" spans="1:3">
      <c r="A565" s="353">
        <v>42217</v>
      </c>
      <c r="B565" t="s">
        <v>1659</v>
      </c>
      <c r="C565">
        <v>397.8</v>
      </c>
    </row>
    <row r="566" spans="1:3">
      <c r="A566" s="353">
        <v>42217</v>
      </c>
      <c r="B566" t="s">
        <v>1660</v>
      </c>
      <c r="C566">
        <v>1398.61</v>
      </c>
    </row>
    <row r="567" spans="1:3">
      <c r="A567" s="353">
        <v>42217</v>
      </c>
      <c r="B567" t="s">
        <v>1661</v>
      </c>
      <c r="C567">
        <v>1152.48</v>
      </c>
    </row>
    <row r="568" spans="1:3">
      <c r="A568" s="353">
        <v>42217</v>
      </c>
      <c r="B568" t="s">
        <v>1662</v>
      </c>
      <c r="C568">
        <v>690.9</v>
      </c>
    </row>
    <row r="569" spans="1:3">
      <c r="A569" s="353">
        <v>42217</v>
      </c>
      <c r="B569" t="s">
        <v>1663</v>
      </c>
      <c r="C569">
        <v>572</v>
      </c>
    </row>
    <row r="570" spans="1:3">
      <c r="A570" s="353">
        <v>42217</v>
      </c>
      <c r="B570" t="s">
        <v>1664</v>
      </c>
      <c r="C570">
        <v>1101.5999999999999</v>
      </c>
    </row>
    <row r="571" spans="1:3">
      <c r="A571" s="353">
        <v>42217</v>
      </c>
      <c r="B571" t="s">
        <v>1665</v>
      </c>
      <c r="C571">
        <v>706.22</v>
      </c>
    </row>
    <row r="572" spans="1:3">
      <c r="A572" s="353">
        <v>42217</v>
      </c>
      <c r="B572" t="s">
        <v>1666</v>
      </c>
      <c r="C572">
        <v>2552.81</v>
      </c>
    </row>
    <row r="573" spans="1:3">
      <c r="A573" s="353">
        <v>42217</v>
      </c>
      <c r="B573" t="s">
        <v>1667</v>
      </c>
      <c r="C573">
        <v>2892.75</v>
      </c>
    </row>
    <row r="574" spans="1:3">
      <c r="A574" s="353">
        <v>42248</v>
      </c>
      <c r="B574" t="s">
        <v>1599</v>
      </c>
      <c r="C574">
        <v>1829.52</v>
      </c>
    </row>
    <row r="575" spans="1:3">
      <c r="A575" s="353">
        <v>42248</v>
      </c>
      <c r="B575" t="s">
        <v>1600</v>
      </c>
      <c r="C575">
        <v>462</v>
      </c>
    </row>
    <row r="576" spans="1:3">
      <c r="A576" s="353">
        <v>42248</v>
      </c>
      <c r="B576" t="s">
        <v>1601</v>
      </c>
      <c r="C576">
        <v>1533.39</v>
      </c>
    </row>
    <row r="577" spans="1:3">
      <c r="A577" s="353">
        <v>42248</v>
      </c>
      <c r="B577" t="s">
        <v>1602</v>
      </c>
      <c r="C577">
        <v>3495.24</v>
      </c>
    </row>
    <row r="578" spans="1:3">
      <c r="A578" s="353">
        <v>42248</v>
      </c>
      <c r="B578" t="s">
        <v>1603</v>
      </c>
      <c r="C578">
        <v>308.7</v>
      </c>
    </row>
    <row r="579" spans="1:3">
      <c r="A579" s="353">
        <v>42248</v>
      </c>
      <c r="B579" t="s">
        <v>1604</v>
      </c>
      <c r="C579">
        <v>345.6</v>
      </c>
    </row>
    <row r="580" spans="1:3">
      <c r="A580" s="353">
        <v>42248</v>
      </c>
      <c r="B580" t="s">
        <v>1605</v>
      </c>
      <c r="C580">
        <v>1458.24</v>
      </c>
    </row>
    <row r="581" spans="1:3">
      <c r="A581" s="353">
        <v>42248</v>
      </c>
      <c r="B581" t="s">
        <v>1606</v>
      </c>
      <c r="C581">
        <v>3262.69</v>
      </c>
    </row>
    <row r="582" spans="1:3">
      <c r="A582" s="353">
        <v>42248</v>
      </c>
      <c r="B582" t="s">
        <v>1607</v>
      </c>
      <c r="C582">
        <v>210.23</v>
      </c>
    </row>
    <row r="583" spans="1:3">
      <c r="A583" s="353">
        <v>42248</v>
      </c>
      <c r="B583" t="s">
        <v>1608</v>
      </c>
      <c r="C583">
        <v>846.72</v>
      </c>
    </row>
    <row r="584" spans="1:3">
      <c r="A584" s="353">
        <v>42248</v>
      </c>
      <c r="B584" t="s">
        <v>1609</v>
      </c>
      <c r="C584">
        <v>2856.84</v>
      </c>
    </row>
    <row r="585" spans="1:3">
      <c r="A585" s="353">
        <v>42248</v>
      </c>
      <c r="B585" t="s">
        <v>1610</v>
      </c>
      <c r="C585">
        <v>4365.7</v>
      </c>
    </row>
    <row r="586" spans="1:3">
      <c r="A586" s="353">
        <v>42248</v>
      </c>
      <c r="B586" t="s">
        <v>1611</v>
      </c>
      <c r="C586">
        <v>1014</v>
      </c>
    </row>
    <row r="587" spans="1:3">
      <c r="A587" s="353">
        <v>42248</v>
      </c>
      <c r="B587" t="s">
        <v>1612</v>
      </c>
      <c r="C587">
        <v>5361.04</v>
      </c>
    </row>
    <row r="588" spans="1:3">
      <c r="A588" s="353">
        <v>42248</v>
      </c>
      <c r="B588" t="s">
        <v>1613</v>
      </c>
      <c r="C588">
        <v>1425.31</v>
      </c>
    </row>
    <row r="589" spans="1:3">
      <c r="A589" s="353">
        <v>42248</v>
      </c>
      <c r="B589" t="s">
        <v>1614</v>
      </c>
      <c r="C589">
        <v>241.92</v>
      </c>
    </row>
    <row r="590" spans="1:3">
      <c r="A590" s="353">
        <v>42248</v>
      </c>
      <c r="B590" t="s">
        <v>1615</v>
      </c>
      <c r="C590">
        <v>3971.52</v>
      </c>
    </row>
    <row r="591" spans="1:3">
      <c r="A591" s="353">
        <v>42248</v>
      </c>
      <c r="B591" t="s">
        <v>1616</v>
      </c>
      <c r="C591">
        <v>547.20000000000005</v>
      </c>
    </row>
    <row r="592" spans="1:3">
      <c r="A592" s="353">
        <v>42248</v>
      </c>
      <c r="B592" t="s">
        <v>1617</v>
      </c>
      <c r="C592">
        <v>28142.639999999999</v>
      </c>
    </row>
    <row r="593" spans="1:3">
      <c r="A593" s="353">
        <v>42248</v>
      </c>
      <c r="B593" t="s">
        <v>1618</v>
      </c>
      <c r="C593">
        <v>1342.46</v>
      </c>
    </row>
    <row r="594" spans="1:3">
      <c r="A594" s="353">
        <v>42248</v>
      </c>
      <c r="B594" t="s">
        <v>1619</v>
      </c>
      <c r="C594">
        <v>2427.52</v>
      </c>
    </row>
    <row r="595" spans="1:3">
      <c r="A595" s="353">
        <v>42248</v>
      </c>
      <c r="B595" t="s">
        <v>1620</v>
      </c>
      <c r="C595">
        <v>1068.29</v>
      </c>
    </row>
    <row r="596" spans="1:3">
      <c r="A596" s="353">
        <v>42248</v>
      </c>
      <c r="B596" t="s">
        <v>1621</v>
      </c>
      <c r="C596">
        <v>915.04</v>
      </c>
    </row>
    <row r="597" spans="1:3">
      <c r="A597" s="353">
        <v>42248</v>
      </c>
      <c r="B597" t="s">
        <v>1622</v>
      </c>
      <c r="C597">
        <v>6653.95</v>
      </c>
    </row>
    <row r="598" spans="1:3">
      <c r="A598" s="353">
        <v>42248</v>
      </c>
      <c r="B598" t="s">
        <v>1623</v>
      </c>
      <c r="C598">
        <v>467.52</v>
      </c>
    </row>
    <row r="599" spans="1:3">
      <c r="A599" s="353">
        <v>42248</v>
      </c>
      <c r="B599" t="s">
        <v>1624</v>
      </c>
      <c r="C599">
        <v>9572.64</v>
      </c>
    </row>
    <row r="600" spans="1:3">
      <c r="A600" s="353">
        <v>42248</v>
      </c>
      <c r="B600" t="s">
        <v>1625</v>
      </c>
      <c r="C600">
        <v>174.72</v>
      </c>
    </row>
    <row r="601" spans="1:3">
      <c r="A601" s="353">
        <v>42248</v>
      </c>
      <c r="B601" t="s">
        <v>1626</v>
      </c>
      <c r="C601">
        <v>518.62</v>
      </c>
    </row>
    <row r="602" spans="1:3">
      <c r="A602" s="353">
        <v>42248</v>
      </c>
      <c r="B602" t="s">
        <v>1627</v>
      </c>
      <c r="C602">
        <v>1103.8699999999999</v>
      </c>
    </row>
    <row r="603" spans="1:3">
      <c r="A603" s="353">
        <v>42248</v>
      </c>
      <c r="B603" t="s">
        <v>1628</v>
      </c>
      <c r="C603">
        <v>1583.82</v>
      </c>
    </row>
    <row r="604" spans="1:3">
      <c r="A604" s="353">
        <v>42248</v>
      </c>
      <c r="B604" t="s">
        <v>1629</v>
      </c>
      <c r="C604">
        <v>172.03</v>
      </c>
    </row>
    <row r="605" spans="1:3">
      <c r="A605" s="353">
        <v>42248</v>
      </c>
      <c r="B605" t="s">
        <v>1630</v>
      </c>
      <c r="C605">
        <v>1018.37</v>
      </c>
    </row>
    <row r="606" spans="1:3">
      <c r="A606" s="353">
        <v>42248</v>
      </c>
      <c r="B606" t="s">
        <v>1631</v>
      </c>
      <c r="C606">
        <v>1474.72</v>
      </c>
    </row>
    <row r="607" spans="1:3">
      <c r="A607" s="353">
        <v>42248</v>
      </c>
      <c r="B607" t="s">
        <v>1632</v>
      </c>
      <c r="C607">
        <v>211.68</v>
      </c>
    </row>
    <row r="608" spans="1:3">
      <c r="A608" s="353">
        <v>42248</v>
      </c>
      <c r="B608" t="s">
        <v>1633</v>
      </c>
      <c r="C608">
        <v>1365</v>
      </c>
    </row>
    <row r="609" spans="1:3">
      <c r="A609" s="353">
        <v>42248</v>
      </c>
      <c r="B609" t="s">
        <v>1634</v>
      </c>
      <c r="C609">
        <v>1064.7</v>
      </c>
    </row>
    <row r="610" spans="1:3">
      <c r="A610" s="353">
        <v>42248</v>
      </c>
      <c r="B610" t="s">
        <v>1635</v>
      </c>
      <c r="C610">
        <v>1564.42</v>
      </c>
    </row>
    <row r="611" spans="1:3">
      <c r="A611" s="353">
        <v>42248</v>
      </c>
      <c r="B611" t="s">
        <v>1636</v>
      </c>
      <c r="C611">
        <v>1187.5999999999999</v>
      </c>
    </row>
    <row r="612" spans="1:3">
      <c r="A612" s="353">
        <v>42248</v>
      </c>
      <c r="B612" t="s">
        <v>1637</v>
      </c>
      <c r="C612">
        <v>189.24</v>
      </c>
    </row>
    <row r="613" spans="1:3">
      <c r="A613" s="353">
        <v>42248</v>
      </c>
      <c r="B613" t="s">
        <v>1638</v>
      </c>
      <c r="C613">
        <v>708.48</v>
      </c>
    </row>
    <row r="614" spans="1:3">
      <c r="A614" s="353">
        <v>42248</v>
      </c>
      <c r="B614" t="s">
        <v>1639</v>
      </c>
      <c r="C614">
        <v>1082.3900000000001</v>
      </c>
    </row>
    <row r="615" spans="1:3">
      <c r="A615" s="353">
        <v>42248</v>
      </c>
      <c r="B615" t="s">
        <v>1640</v>
      </c>
      <c r="C615">
        <v>4876.42</v>
      </c>
    </row>
    <row r="616" spans="1:3">
      <c r="A616" s="353">
        <v>42248</v>
      </c>
      <c r="B616" t="s">
        <v>1641</v>
      </c>
      <c r="C616">
        <v>172.37</v>
      </c>
    </row>
    <row r="617" spans="1:3">
      <c r="A617" s="353">
        <v>42248</v>
      </c>
      <c r="B617" t="s">
        <v>1642</v>
      </c>
      <c r="C617">
        <v>987.17</v>
      </c>
    </row>
    <row r="618" spans="1:3">
      <c r="A618" s="353">
        <v>42248</v>
      </c>
      <c r="B618" t="s">
        <v>1643</v>
      </c>
      <c r="C618">
        <v>1684.8</v>
      </c>
    </row>
    <row r="619" spans="1:3">
      <c r="A619" s="353">
        <v>42248</v>
      </c>
      <c r="B619" t="s">
        <v>1644</v>
      </c>
      <c r="C619">
        <v>2368.56</v>
      </c>
    </row>
    <row r="620" spans="1:3">
      <c r="A620" s="353">
        <v>42248</v>
      </c>
      <c r="B620" t="s">
        <v>1645</v>
      </c>
      <c r="C620">
        <v>1320.41</v>
      </c>
    </row>
    <row r="621" spans="1:3">
      <c r="A621" s="353">
        <v>42248</v>
      </c>
      <c r="B621" t="s">
        <v>1646</v>
      </c>
      <c r="C621">
        <v>3074.76</v>
      </c>
    </row>
    <row r="622" spans="1:3">
      <c r="A622" s="353">
        <v>42248</v>
      </c>
      <c r="B622" t="s">
        <v>1647</v>
      </c>
      <c r="C622">
        <v>1284.8499999999999</v>
      </c>
    </row>
    <row r="623" spans="1:3">
      <c r="A623" s="353">
        <v>42248</v>
      </c>
      <c r="B623" t="s">
        <v>1648</v>
      </c>
      <c r="C623">
        <v>55.91</v>
      </c>
    </row>
    <row r="624" spans="1:3">
      <c r="A624" s="353">
        <v>42248</v>
      </c>
      <c r="B624" t="s">
        <v>1649</v>
      </c>
      <c r="C624">
        <v>180.1</v>
      </c>
    </row>
    <row r="625" spans="1:3">
      <c r="A625" s="353">
        <v>42248</v>
      </c>
      <c r="B625" t="s">
        <v>1650</v>
      </c>
      <c r="C625">
        <v>792.87</v>
      </c>
    </row>
    <row r="626" spans="1:3">
      <c r="A626" s="353">
        <v>42248</v>
      </c>
      <c r="B626" t="s">
        <v>1651</v>
      </c>
      <c r="C626">
        <v>5481.68</v>
      </c>
    </row>
    <row r="627" spans="1:3">
      <c r="A627" s="353">
        <v>42248</v>
      </c>
      <c r="B627" t="s">
        <v>1652</v>
      </c>
      <c r="C627">
        <v>4270.16</v>
      </c>
    </row>
    <row r="628" spans="1:3">
      <c r="A628" s="353">
        <v>42248</v>
      </c>
      <c r="B628" t="s">
        <v>1653</v>
      </c>
      <c r="C628">
        <v>2571.84</v>
      </c>
    </row>
    <row r="629" spans="1:3">
      <c r="A629" s="353">
        <v>42248</v>
      </c>
      <c r="B629" t="s">
        <v>1654</v>
      </c>
      <c r="C629">
        <v>599.04</v>
      </c>
    </row>
    <row r="630" spans="1:3">
      <c r="A630" s="353">
        <v>42248</v>
      </c>
      <c r="B630" t="s">
        <v>1655</v>
      </c>
      <c r="C630">
        <v>1685.88</v>
      </c>
    </row>
    <row r="631" spans="1:3">
      <c r="A631" s="353">
        <v>42248</v>
      </c>
      <c r="B631" t="s">
        <v>1656</v>
      </c>
      <c r="C631">
        <v>2411.14</v>
      </c>
    </row>
    <row r="632" spans="1:3">
      <c r="A632" s="353">
        <v>42248</v>
      </c>
      <c r="B632" t="s">
        <v>1657</v>
      </c>
      <c r="C632">
        <v>4790.0200000000004</v>
      </c>
    </row>
    <row r="633" spans="1:3">
      <c r="A633" s="353">
        <v>42248</v>
      </c>
      <c r="B633" t="s">
        <v>1658</v>
      </c>
      <c r="C633">
        <v>1373.65</v>
      </c>
    </row>
    <row r="634" spans="1:3">
      <c r="A634" s="353">
        <v>42248</v>
      </c>
      <c r="B634" t="s">
        <v>1659</v>
      </c>
      <c r="C634">
        <v>625.46</v>
      </c>
    </row>
    <row r="635" spans="1:3">
      <c r="A635" s="353">
        <v>42248</v>
      </c>
      <c r="B635" t="s">
        <v>1660</v>
      </c>
      <c r="C635">
        <v>1752.77</v>
      </c>
    </row>
    <row r="636" spans="1:3">
      <c r="A636" s="353">
        <v>42248</v>
      </c>
      <c r="B636" t="s">
        <v>1661</v>
      </c>
      <c r="C636">
        <v>787.45</v>
      </c>
    </row>
    <row r="637" spans="1:3">
      <c r="A637" s="353">
        <v>42248</v>
      </c>
      <c r="B637" t="s">
        <v>1662</v>
      </c>
      <c r="C637">
        <v>200.93</v>
      </c>
    </row>
    <row r="638" spans="1:3">
      <c r="A638" s="353">
        <v>42248</v>
      </c>
      <c r="B638" t="s">
        <v>1663</v>
      </c>
      <c r="C638">
        <v>495.04</v>
      </c>
    </row>
    <row r="639" spans="1:3">
      <c r="A639" s="353">
        <v>42248</v>
      </c>
      <c r="B639" t="s">
        <v>1664</v>
      </c>
      <c r="C639">
        <v>913.92</v>
      </c>
    </row>
    <row r="640" spans="1:3">
      <c r="A640" s="353">
        <v>42248</v>
      </c>
      <c r="B640" t="s">
        <v>1665</v>
      </c>
      <c r="C640">
        <v>1977.74</v>
      </c>
    </row>
    <row r="641" spans="1:3">
      <c r="A641" s="353">
        <v>42248</v>
      </c>
      <c r="B641" t="s">
        <v>1666</v>
      </c>
      <c r="C641">
        <v>1915.06</v>
      </c>
    </row>
    <row r="642" spans="1:3">
      <c r="A642" s="353">
        <v>42248</v>
      </c>
      <c r="B642" t="s">
        <v>1667</v>
      </c>
      <c r="C642">
        <v>67.03</v>
      </c>
    </row>
    <row r="643" spans="1:3">
      <c r="A643" s="353">
        <v>42278</v>
      </c>
      <c r="B643" t="s">
        <v>1599</v>
      </c>
      <c r="C643">
        <v>846.72</v>
      </c>
    </row>
    <row r="644" spans="1:3">
      <c r="A644" s="353">
        <v>42278</v>
      </c>
      <c r="B644" t="s">
        <v>1600</v>
      </c>
      <c r="C644">
        <v>1391.62</v>
      </c>
    </row>
    <row r="645" spans="1:3">
      <c r="A645" s="353">
        <v>42278</v>
      </c>
      <c r="B645" t="s">
        <v>1601</v>
      </c>
      <c r="C645">
        <v>2544.64</v>
      </c>
    </row>
    <row r="646" spans="1:3">
      <c r="A646" s="353">
        <v>42278</v>
      </c>
      <c r="B646" t="s">
        <v>1602</v>
      </c>
      <c r="C646">
        <v>1700.94</v>
      </c>
    </row>
    <row r="647" spans="1:3">
      <c r="A647" s="353">
        <v>42278</v>
      </c>
      <c r="B647" t="s">
        <v>1603</v>
      </c>
      <c r="C647">
        <v>254.63</v>
      </c>
    </row>
    <row r="648" spans="1:3">
      <c r="A648" s="353">
        <v>42278</v>
      </c>
      <c r="B648" t="s">
        <v>1604</v>
      </c>
      <c r="C648">
        <v>107.52</v>
      </c>
    </row>
    <row r="649" spans="1:3">
      <c r="A649" s="353">
        <v>42278</v>
      </c>
      <c r="B649" t="s">
        <v>1605</v>
      </c>
      <c r="C649">
        <v>554.53</v>
      </c>
    </row>
    <row r="650" spans="1:3">
      <c r="A650" s="353">
        <v>42278</v>
      </c>
      <c r="B650" t="s">
        <v>1606</v>
      </c>
      <c r="C650">
        <v>3910.1</v>
      </c>
    </row>
    <row r="651" spans="1:3">
      <c r="A651" s="353">
        <v>42278</v>
      </c>
      <c r="B651" t="s">
        <v>1607</v>
      </c>
      <c r="C651">
        <v>1584.37</v>
      </c>
    </row>
    <row r="652" spans="1:3">
      <c r="A652" s="353">
        <v>42278</v>
      </c>
      <c r="B652" t="s">
        <v>1608</v>
      </c>
      <c r="C652">
        <v>922.32</v>
      </c>
    </row>
    <row r="653" spans="1:3">
      <c r="A653" s="353">
        <v>42278</v>
      </c>
      <c r="B653" t="s">
        <v>1609</v>
      </c>
      <c r="C653">
        <v>239.4</v>
      </c>
    </row>
    <row r="654" spans="1:3">
      <c r="A654" s="353">
        <v>42278</v>
      </c>
      <c r="B654" t="s">
        <v>1610</v>
      </c>
      <c r="C654">
        <v>182.86</v>
      </c>
    </row>
    <row r="655" spans="1:3">
      <c r="A655" s="353">
        <v>42278</v>
      </c>
      <c r="B655" t="s">
        <v>1612</v>
      </c>
      <c r="C655">
        <v>2519.04</v>
      </c>
    </row>
    <row r="656" spans="1:3">
      <c r="A656" s="353">
        <v>42278</v>
      </c>
      <c r="B656" t="s">
        <v>1613</v>
      </c>
      <c r="C656">
        <v>3635.1</v>
      </c>
    </row>
    <row r="657" spans="1:3">
      <c r="A657" s="353">
        <v>42278</v>
      </c>
      <c r="B657" t="s">
        <v>1614</v>
      </c>
      <c r="C657">
        <v>564.48</v>
      </c>
    </row>
    <row r="658" spans="1:3">
      <c r="A658" s="353">
        <v>42278</v>
      </c>
      <c r="B658" t="s">
        <v>1668</v>
      </c>
      <c r="C658">
        <v>1248</v>
      </c>
    </row>
    <row r="659" spans="1:3">
      <c r="A659" s="353">
        <v>42278</v>
      </c>
      <c r="B659" t="s">
        <v>1615</v>
      </c>
      <c r="C659">
        <v>5457.5</v>
      </c>
    </row>
    <row r="660" spans="1:3">
      <c r="A660" s="353">
        <v>42278</v>
      </c>
      <c r="B660" t="s">
        <v>1616</v>
      </c>
      <c r="C660">
        <v>1270.82</v>
      </c>
    </row>
    <row r="661" spans="1:3">
      <c r="A661" s="353">
        <v>42278</v>
      </c>
      <c r="B661" t="s">
        <v>1617</v>
      </c>
      <c r="C661">
        <v>14342.83</v>
      </c>
    </row>
    <row r="662" spans="1:3">
      <c r="A662" s="353">
        <v>42278</v>
      </c>
      <c r="B662" t="s">
        <v>1618</v>
      </c>
      <c r="C662">
        <v>4406.57</v>
      </c>
    </row>
    <row r="663" spans="1:3">
      <c r="A663" s="353">
        <v>42278</v>
      </c>
      <c r="B663" t="s">
        <v>1619</v>
      </c>
      <c r="C663">
        <v>3852.58</v>
      </c>
    </row>
    <row r="664" spans="1:3">
      <c r="A664" s="353">
        <v>42278</v>
      </c>
      <c r="B664" t="s">
        <v>1620</v>
      </c>
      <c r="C664">
        <v>935.28</v>
      </c>
    </row>
    <row r="665" spans="1:3">
      <c r="A665" s="353">
        <v>42278</v>
      </c>
      <c r="B665" t="s">
        <v>1621</v>
      </c>
      <c r="C665">
        <v>260.20999999999998</v>
      </c>
    </row>
    <row r="666" spans="1:3">
      <c r="A666" s="353">
        <v>42278</v>
      </c>
      <c r="B666" t="s">
        <v>1622</v>
      </c>
      <c r="C666">
        <v>10362.030000000001</v>
      </c>
    </row>
    <row r="667" spans="1:3">
      <c r="A667" s="353">
        <v>42278</v>
      </c>
      <c r="B667" t="s">
        <v>1623</v>
      </c>
      <c r="C667">
        <v>2873.4</v>
      </c>
    </row>
    <row r="668" spans="1:3">
      <c r="A668" s="353">
        <v>42278</v>
      </c>
      <c r="B668" t="s">
        <v>1624</v>
      </c>
      <c r="C668">
        <v>8346.7999999999993</v>
      </c>
    </row>
    <row r="669" spans="1:3">
      <c r="A669" s="353">
        <v>42278</v>
      </c>
      <c r="B669" t="s">
        <v>1625</v>
      </c>
      <c r="C669">
        <v>412.78</v>
      </c>
    </row>
    <row r="670" spans="1:3">
      <c r="A670" s="353">
        <v>42278</v>
      </c>
      <c r="B670" t="s">
        <v>1626</v>
      </c>
      <c r="C670">
        <v>425.47</v>
      </c>
    </row>
    <row r="671" spans="1:3">
      <c r="A671" s="353">
        <v>42278</v>
      </c>
      <c r="B671" t="s">
        <v>1627</v>
      </c>
      <c r="C671">
        <v>1022.34</v>
      </c>
    </row>
    <row r="672" spans="1:3">
      <c r="A672" s="353">
        <v>42278</v>
      </c>
      <c r="B672" t="s">
        <v>1628</v>
      </c>
      <c r="C672">
        <v>403.2</v>
      </c>
    </row>
    <row r="673" spans="1:3">
      <c r="A673" s="353">
        <v>42278</v>
      </c>
      <c r="B673" t="s">
        <v>1629</v>
      </c>
      <c r="C673">
        <v>871.42</v>
      </c>
    </row>
    <row r="674" spans="1:3">
      <c r="A674" s="353">
        <v>42278</v>
      </c>
      <c r="B674" t="s">
        <v>1630</v>
      </c>
      <c r="C674">
        <v>708.44</v>
      </c>
    </row>
    <row r="675" spans="1:3">
      <c r="A675" s="353">
        <v>42278</v>
      </c>
      <c r="B675" t="s">
        <v>1631</v>
      </c>
      <c r="C675">
        <v>740.88</v>
      </c>
    </row>
    <row r="676" spans="1:3">
      <c r="A676" s="353">
        <v>42278</v>
      </c>
      <c r="B676" t="s">
        <v>1632</v>
      </c>
      <c r="C676">
        <v>749.7</v>
      </c>
    </row>
    <row r="677" spans="1:3">
      <c r="A677" s="353">
        <v>42278</v>
      </c>
      <c r="B677" t="s">
        <v>1633</v>
      </c>
      <c r="C677">
        <v>2315.25</v>
      </c>
    </row>
    <row r="678" spans="1:3">
      <c r="A678" s="353">
        <v>42278</v>
      </c>
      <c r="B678" t="s">
        <v>1634</v>
      </c>
      <c r="C678">
        <v>966.88</v>
      </c>
    </row>
    <row r="679" spans="1:3">
      <c r="A679" s="353">
        <v>42278</v>
      </c>
      <c r="B679" t="s">
        <v>1635</v>
      </c>
      <c r="C679">
        <v>1292.82</v>
      </c>
    </row>
    <row r="680" spans="1:3">
      <c r="A680" s="353">
        <v>42278</v>
      </c>
      <c r="B680" t="s">
        <v>1636</v>
      </c>
      <c r="C680">
        <v>1986.97</v>
      </c>
    </row>
    <row r="681" spans="1:3">
      <c r="A681" s="353">
        <v>42278</v>
      </c>
      <c r="B681" t="s">
        <v>1637</v>
      </c>
      <c r="C681">
        <v>2851.2</v>
      </c>
    </row>
    <row r="682" spans="1:3">
      <c r="A682" s="353">
        <v>42278</v>
      </c>
      <c r="B682" t="s">
        <v>1638</v>
      </c>
      <c r="C682">
        <v>374.4</v>
      </c>
    </row>
    <row r="683" spans="1:3">
      <c r="A683" s="353">
        <v>42278</v>
      </c>
      <c r="B683" t="s">
        <v>1639</v>
      </c>
      <c r="C683">
        <v>480.41</v>
      </c>
    </row>
    <row r="684" spans="1:3">
      <c r="A684" s="353">
        <v>42278</v>
      </c>
      <c r="B684" t="s">
        <v>1640</v>
      </c>
      <c r="C684">
        <v>1224.22</v>
      </c>
    </row>
    <row r="685" spans="1:3">
      <c r="A685" s="353">
        <v>42278</v>
      </c>
      <c r="B685" t="s">
        <v>1641</v>
      </c>
      <c r="C685">
        <v>1127.8399999999999</v>
      </c>
    </row>
    <row r="686" spans="1:3">
      <c r="A686" s="353">
        <v>42278</v>
      </c>
      <c r="B686" t="s">
        <v>1642</v>
      </c>
      <c r="C686">
        <v>1890</v>
      </c>
    </row>
    <row r="687" spans="1:3">
      <c r="A687" s="353">
        <v>42278</v>
      </c>
      <c r="B687" t="s">
        <v>1669</v>
      </c>
      <c r="C687">
        <v>3572.1</v>
      </c>
    </row>
    <row r="688" spans="1:3">
      <c r="A688" s="353">
        <v>42278</v>
      </c>
      <c r="B688" t="s">
        <v>1670</v>
      </c>
      <c r="C688">
        <v>2020.93</v>
      </c>
    </row>
    <row r="689" spans="1:3">
      <c r="A689" s="353">
        <v>42278</v>
      </c>
      <c r="B689" t="s">
        <v>1643</v>
      </c>
      <c r="C689">
        <v>6321.6</v>
      </c>
    </row>
    <row r="690" spans="1:3">
      <c r="A690" s="353">
        <v>42278</v>
      </c>
      <c r="B690" t="s">
        <v>1671</v>
      </c>
      <c r="C690">
        <v>507.64</v>
      </c>
    </row>
    <row r="691" spans="1:3">
      <c r="A691" s="353">
        <v>42278</v>
      </c>
      <c r="B691" t="s">
        <v>1672</v>
      </c>
      <c r="C691">
        <v>254.4</v>
      </c>
    </row>
    <row r="692" spans="1:3">
      <c r="A692" s="353">
        <v>42278</v>
      </c>
      <c r="B692" t="s">
        <v>1644</v>
      </c>
      <c r="C692">
        <v>4712.6099999999997</v>
      </c>
    </row>
    <row r="693" spans="1:3">
      <c r="A693" s="353">
        <v>42278</v>
      </c>
      <c r="B693" t="s">
        <v>1645</v>
      </c>
      <c r="C693">
        <v>2236.8000000000002</v>
      </c>
    </row>
    <row r="694" spans="1:3">
      <c r="A694" s="353">
        <v>42278</v>
      </c>
      <c r="B694" t="s">
        <v>1646</v>
      </c>
      <c r="C694">
        <v>252.86</v>
      </c>
    </row>
    <row r="695" spans="1:3">
      <c r="A695" s="353">
        <v>42278</v>
      </c>
      <c r="B695" t="s">
        <v>1647</v>
      </c>
      <c r="C695">
        <v>8216.91</v>
      </c>
    </row>
    <row r="696" spans="1:3">
      <c r="A696" s="353">
        <v>42278</v>
      </c>
      <c r="B696" t="s">
        <v>1648</v>
      </c>
      <c r="C696">
        <v>152.88</v>
      </c>
    </row>
    <row r="697" spans="1:3">
      <c r="A697" s="353">
        <v>42278</v>
      </c>
      <c r="B697" t="s">
        <v>1649</v>
      </c>
      <c r="C697">
        <v>779.1</v>
      </c>
    </row>
    <row r="698" spans="1:3">
      <c r="A698" s="353">
        <v>42278</v>
      </c>
      <c r="B698" t="s">
        <v>1673</v>
      </c>
      <c r="C698">
        <v>148.43</v>
      </c>
    </row>
    <row r="699" spans="1:3">
      <c r="A699" s="353">
        <v>42278</v>
      </c>
      <c r="B699" t="s">
        <v>1650</v>
      </c>
      <c r="C699">
        <v>342.61</v>
      </c>
    </row>
    <row r="700" spans="1:3">
      <c r="A700" s="353">
        <v>42278</v>
      </c>
      <c r="B700" t="s">
        <v>1651</v>
      </c>
      <c r="C700">
        <v>1382.22</v>
      </c>
    </row>
    <row r="701" spans="1:3">
      <c r="A701" s="353">
        <v>42278</v>
      </c>
      <c r="B701" t="s">
        <v>1652</v>
      </c>
      <c r="C701">
        <v>3476.09</v>
      </c>
    </row>
    <row r="702" spans="1:3">
      <c r="A702" s="353">
        <v>42278</v>
      </c>
      <c r="B702" t="s">
        <v>1653</v>
      </c>
      <c r="C702">
        <v>1711.71</v>
      </c>
    </row>
    <row r="703" spans="1:3">
      <c r="A703" s="353">
        <v>42278</v>
      </c>
      <c r="B703" t="s">
        <v>1654</v>
      </c>
      <c r="C703">
        <v>73.709999999999994</v>
      </c>
    </row>
    <row r="704" spans="1:3">
      <c r="A704" s="353">
        <v>42278</v>
      </c>
      <c r="B704" t="s">
        <v>1655</v>
      </c>
      <c r="C704">
        <v>564.20000000000005</v>
      </c>
    </row>
    <row r="705" spans="1:3">
      <c r="A705" s="353">
        <v>42278</v>
      </c>
      <c r="B705" t="s">
        <v>1656</v>
      </c>
      <c r="C705">
        <v>1520.64</v>
      </c>
    </row>
    <row r="706" spans="1:3">
      <c r="A706" s="353">
        <v>42278</v>
      </c>
      <c r="B706" t="s">
        <v>1657</v>
      </c>
      <c r="C706">
        <v>3743.41</v>
      </c>
    </row>
    <row r="707" spans="1:3">
      <c r="A707" s="353">
        <v>42278</v>
      </c>
      <c r="B707" t="s">
        <v>1658</v>
      </c>
      <c r="C707">
        <v>1672.75</v>
      </c>
    </row>
    <row r="708" spans="1:3">
      <c r="A708" s="353">
        <v>42278</v>
      </c>
      <c r="B708" t="s">
        <v>1659</v>
      </c>
      <c r="C708">
        <v>136.55000000000001</v>
      </c>
    </row>
    <row r="709" spans="1:3">
      <c r="A709" s="353">
        <v>42278</v>
      </c>
      <c r="B709" t="s">
        <v>1660</v>
      </c>
      <c r="C709">
        <v>2407.9299999999998</v>
      </c>
    </row>
    <row r="710" spans="1:3">
      <c r="A710" s="353">
        <v>42278</v>
      </c>
      <c r="B710" t="s">
        <v>1661</v>
      </c>
      <c r="C710">
        <v>102.82</v>
      </c>
    </row>
    <row r="711" spans="1:3">
      <c r="A711" s="353">
        <v>42278</v>
      </c>
      <c r="B711" t="s">
        <v>1662</v>
      </c>
      <c r="C711">
        <v>847.9</v>
      </c>
    </row>
    <row r="712" spans="1:3">
      <c r="A712" s="353">
        <v>42278</v>
      </c>
      <c r="B712" t="s">
        <v>1663</v>
      </c>
      <c r="C712">
        <v>720</v>
      </c>
    </row>
    <row r="713" spans="1:3">
      <c r="A713" s="353">
        <v>42278</v>
      </c>
      <c r="B713" t="s">
        <v>1664</v>
      </c>
      <c r="C713">
        <v>1272.96</v>
      </c>
    </row>
    <row r="714" spans="1:3">
      <c r="A714" s="353">
        <v>42278</v>
      </c>
      <c r="B714" t="s">
        <v>1665</v>
      </c>
      <c r="C714">
        <v>2098.08</v>
      </c>
    </row>
    <row r="715" spans="1:3">
      <c r="A715" s="353">
        <v>42278</v>
      </c>
      <c r="B715" t="s">
        <v>1666</v>
      </c>
      <c r="C715">
        <v>1823.76</v>
      </c>
    </row>
    <row r="716" spans="1:3">
      <c r="A716" s="353">
        <v>42278</v>
      </c>
      <c r="B716" t="s">
        <v>1667</v>
      </c>
      <c r="C716">
        <v>2805.92</v>
      </c>
    </row>
    <row r="717" spans="1:3">
      <c r="A717" s="353">
        <v>42309</v>
      </c>
      <c r="B717" t="s">
        <v>1599</v>
      </c>
      <c r="C717">
        <v>1413.72</v>
      </c>
    </row>
    <row r="718" spans="1:3">
      <c r="A718" s="353">
        <v>42309</v>
      </c>
      <c r="B718" t="s">
        <v>1600</v>
      </c>
      <c r="C718">
        <v>487.25</v>
      </c>
    </row>
    <row r="719" spans="1:3">
      <c r="A719" s="353">
        <v>42309</v>
      </c>
      <c r="B719" t="s">
        <v>1601</v>
      </c>
      <c r="C719">
        <v>3810.16</v>
      </c>
    </row>
    <row r="720" spans="1:3">
      <c r="A720" s="353">
        <v>42309</v>
      </c>
      <c r="B720" t="s">
        <v>1602</v>
      </c>
      <c r="C720">
        <v>1746.28</v>
      </c>
    </row>
    <row r="721" spans="1:3">
      <c r="A721" s="353">
        <v>42309</v>
      </c>
      <c r="B721" t="s">
        <v>1674</v>
      </c>
      <c r="C721">
        <v>1960</v>
      </c>
    </row>
    <row r="722" spans="1:3">
      <c r="A722" s="353">
        <v>42309</v>
      </c>
      <c r="B722" t="s">
        <v>1603</v>
      </c>
      <c r="C722">
        <v>103.48</v>
      </c>
    </row>
    <row r="723" spans="1:3">
      <c r="A723" s="353">
        <v>42309</v>
      </c>
      <c r="B723" t="s">
        <v>1605</v>
      </c>
      <c r="C723">
        <v>3897.82</v>
      </c>
    </row>
    <row r="724" spans="1:3">
      <c r="A724" s="353">
        <v>42309</v>
      </c>
      <c r="B724" t="s">
        <v>1606</v>
      </c>
      <c r="C724">
        <v>9348.52</v>
      </c>
    </row>
    <row r="725" spans="1:3">
      <c r="A725" s="353">
        <v>42309</v>
      </c>
      <c r="B725" t="s">
        <v>1607</v>
      </c>
      <c r="C725">
        <v>1036.3900000000001</v>
      </c>
    </row>
    <row r="726" spans="1:3">
      <c r="A726" s="353">
        <v>42309</v>
      </c>
      <c r="B726" t="s">
        <v>1608</v>
      </c>
      <c r="C726">
        <v>1127.52</v>
      </c>
    </row>
    <row r="727" spans="1:3">
      <c r="A727" s="353">
        <v>42309</v>
      </c>
      <c r="B727" t="s">
        <v>1609</v>
      </c>
      <c r="C727">
        <v>2020.27</v>
      </c>
    </row>
    <row r="728" spans="1:3">
      <c r="A728" s="353">
        <v>42309</v>
      </c>
      <c r="B728" t="s">
        <v>1610</v>
      </c>
      <c r="C728">
        <v>2642.94</v>
      </c>
    </row>
    <row r="729" spans="1:3">
      <c r="A729" s="353">
        <v>42309</v>
      </c>
      <c r="B729" t="s">
        <v>1611</v>
      </c>
      <c r="C729">
        <v>401.38</v>
      </c>
    </row>
    <row r="730" spans="1:3">
      <c r="A730" s="353">
        <v>42309</v>
      </c>
      <c r="B730" t="s">
        <v>1612</v>
      </c>
      <c r="C730">
        <v>1470.59</v>
      </c>
    </row>
    <row r="731" spans="1:3">
      <c r="A731" s="353">
        <v>42309</v>
      </c>
      <c r="B731" t="s">
        <v>1613</v>
      </c>
      <c r="C731">
        <v>423.36</v>
      </c>
    </row>
    <row r="732" spans="1:3">
      <c r="A732" s="353">
        <v>42309</v>
      </c>
      <c r="B732" t="s">
        <v>1614</v>
      </c>
      <c r="C732">
        <v>2787.12</v>
      </c>
    </row>
    <row r="733" spans="1:3">
      <c r="A733" s="353">
        <v>42309</v>
      </c>
      <c r="B733" t="s">
        <v>1615</v>
      </c>
      <c r="C733">
        <v>4979.79</v>
      </c>
    </row>
    <row r="734" spans="1:3">
      <c r="A734" s="353">
        <v>42309</v>
      </c>
      <c r="B734" t="s">
        <v>1616</v>
      </c>
      <c r="C734">
        <v>1058.1500000000001</v>
      </c>
    </row>
    <row r="735" spans="1:3">
      <c r="A735" s="353">
        <v>42309</v>
      </c>
      <c r="B735" t="s">
        <v>1617</v>
      </c>
      <c r="C735">
        <v>6142.18</v>
      </c>
    </row>
    <row r="736" spans="1:3">
      <c r="A736" s="353">
        <v>42309</v>
      </c>
      <c r="B736" t="s">
        <v>1618</v>
      </c>
      <c r="C736">
        <v>1243.8399999999999</v>
      </c>
    </row>
    <row r="737" spans="1:3">
      <c r="A737" s="353">
        <v>42309</v>
      </c>
      <c r="B737" t="s">
        <v>1619</v>
      </c>
      <c r="C737">
        <v>4368</v>
      </c>
    </row>
    <row r="738" spans="1:3">
      <c r="A738" s="353">
        <v>42309</v>
      </c>
      <c r="B738" t="s">
        <v>1620</v>
      </c>
      <c r="C738">
        <v>1894.62</v>
      </c>
    </row>
    <row r="739" spans="1:3">
      <c r="A739" s="353">
        <v>42309</v>
      </c>
      <c r="B739" t="s">
        <v>1621</v>
      </c>
      <c r="C739">
        <v>749.06</v>
      </c>
    </row>
    <row r="740" spans="1:3">
      <c r="A740" s="353">
        <v>42309</v>
      </c>
      <c r="B740" t="s">
        <v>1622</v>
      </c>
      <c r="C740">
        <v>6500.74</v>
      </c>
    </row>
    <row r="741" spans="1:3">
      <c r="A741" s="353">
        <v>42309</v>
      </c>
      <c r="B741" t="s">
        <v>1623</v>
      </c>
      <c r="C741">
        <v>1327.46</v>
      </c>
    </row>
    <row r="742" spans="1:3">
      <c r="A742" s="353">
        <v>42309</v>
      </c>
      <c r="B742" t="s">
        <v>1624</v>
      </c>
      <c r="C742">
        <v>4273.5</v>
      </c>
    </row>
    <row r="743" spans="1:3">
      <c r="A743" s="353">
        <v>42309</v>
      </c>
      <c r="B743" t="s">
        <v>1626</v>
      </c>
      <c r="C743">
        <v>184.27</v>
      </c>
    </row>
    <row r="744" spans="1:3">
      <c r="A744" s="353">
        <v>42309</v>
      </c>
      <c r="B744" t="s">
        <v>1627</v>
      </c>
      <c r="C744">
        <v>2422.56</v>
      </c>
    </row>
    <row r="745" spans="1:3">
      <c r="A745" s="353">
        <v>42309</v>
      </c>
      <c r="B745" t="s">
        <v>1675</v>
      </c>
      <c r="C745">
        <v>282.45999999999998</v>
      </c>
    </row>
    <row r="746" spans="1:3">
      <c r="A746" s="353">
        <v>42309</v>
      </c>
      <c r="B746" t="s">
        <v>1628</v>
      </c>
      <c r="C746">
        <v>1227.45</v>
      </c>
    </row>
    <row r="747" spans="1:3">
      <c r="A747" s="353">
        <v>42309</v>
      </c>
      <c r="B747" t="s">
        <v>1630</v>
      </c>
      <c r="C747">
        <v>355.32</v>
      </c>
    </row>
    <row r="748" spans="1:3">
      <c r="A748" s="353">
        <v>42309</v>
      </c>
      <c r="B748" t="s">
        <v>1631</v>
      </c>
      <c r="C748">
        <v>1819.65</v>
      </c>
    </row>
    <row r="749" spans="1:3">
      <c r="A749" s="353">
        <v>42309</v>
      </c>
      <c r="B749" t="s">
        <v>1632</v>
      </c>
      <c r="C749">
        <v>1712.1</v>
      </c>
    </row>
    <row r="750" spans="1:3">
      <c r="A750" s="353">
        <v>42309</v>
      </c>
      <c r="B750" t="s">
        <v>1633</v>
      </c>
      <c r="C750">
        <v>8520</v>
      </c>
    </row>
    <row r="751" spans="1:3">
      <c r="A751" s="353">
        <v>42309</v>
      </c>
      <c r="B751" t="s">
        <v>1634</v>
      </c>
      <c r="C751">
        <v>482.65</v>
      </c>
    </row>
    <row r="752" spans="1:3">
      <c r="A752" s="353">
        <v>42309</v>
      </c>
      <c r="B752" t="s">
        <v>1636</v>
      </c>
      <c r="C752">
        <v>2968.06</v>
      </c>
    </row>
    <row r="753" spans="1:3">
      <c r="A753" s="353">
        <v>42309</v>
      </c>
      <c r="B753" t="s">
        <v>1637</v>
      </c>
      <c r="C753">
        <v>1123.58</v>
      </c>
    </row>
    <row r="754" spans="1:3">
      <c r="A754" s="353">
        <v>42309</v>
      </c>
      <c r="B754" t="s">
        <v>1638</v>
      </c>
      <c r="C754">
        <v>1144.73</v>
      </c>
    </row>
    <row r="755" spans="1:3">
      <c r="A755" s="353">
        <v>42309</v>
      </c>
      <c r="B755" t="s">
        <v>1639</v>
      </c>
      <c r="C755">
        <v>606.09</v>
      </c>
    </row>
    <row r="756" spans="1:3">
      <c r="A756" s="353">
        <v>42309</v>
      </c>
      <c r="B756" t="s">
        <v>1640</v>
      </c>
      <c r="C756">
        <v>1875.66</v>
      </c>
    </row>
    <row r="757" spans="1:3">
      <c r="A757" s="353">
        <v>42309</v>
      </c>
      <c r="B757" t="s">
        <v>1641</v>
      </c>
      <c r="C757">
        <v>197.6</v>
      </c>
    </row>
    <row r="758" spans="1:3">
      <c r="A758" s="353">
        <v>42309</v>
      </c>
      <c r="B758" t="s">
        <v>1642</v>
      </c>
      <c r="C758">
        <v>3240</v>
      </c>
    </row>
    <row r="759" spans="1:3">
      <c r="A759" s="353">
        <v>42309</v>
      </c>
      <c r="B759" t="s">
        <v>1669</v>
      </c>
      <c r="C759">
        <v>1306.3699999999999</v>
      </c>
    </row>
    <row r="760" spans="1:3">
      <c r="A760" s="353">
        <v>42309</v>
      </c>
      <c r="B760" t="s">
        <v>1643</v>
      </c>
      <c r="C760">
        <v>2151.1</v>
      </c>
    </row>
    <row r="761" spans="1:3">
      <c r="A761" s="353">
        <v>42309</v>
      </c>
      <c r="B761" t="s">
        <v>1671</v>
      </c>
      <c r="C761">
        <v>420</v>
      </c>
    </row>
    <row r="762" spans="1:3">
      <c r="A762" s="353">
        <v>42309</v>
      </c>
      <c r="B762" t="s">
        <v>1672</v>
      </c>
      <c r="C762">
        <v>1561.17</v>
      </c>
    </row>
    <row r="763" spans="1:3">
      <c r="A763" s="353">
        <v>42309</v>
      </c>
      <c r="B763" t="s">
        <v>1644</v>
      </c>
      <c r="C763">
        <v>3148.7</v>
      </c>
    </row>
    <row r="764" spans="1:3">
      <c r="A764" s="353">
        <v>42309</v>
      </c>
      <c r="B764" t="s">
        <v>1645</v>
      </c>
      <c r="C764">
        <v>2212.6</v>
      </c>
    </row>
    <row r="765" spans="1:3">
      <c r="A765" s="353">
        <v>42309</v>
      </c>
      <c r="B765" t="s">
        <v>1646</v>
      </c>
      <c r="C765">
        <v>708.02</v>
      </c>
    </row>
    <row r="766" spans="1:3">
      <c r="A766" s="353">
        <v>42309</v>
      </c>
      <c r="B766" t="s">
        <v>1647</v>
      </c>
      <c r="C766">
        <v>2077.6</v>
      </c>
    </row>
    <row r="767" spans="1:3">
      <c r="A767" s="353">
        <v>42309</v>
      </c>
      <c r="B767" t="s">
        <v>1648</v>
      </c>
      <c r="C767">
        <v>394.38</v>
      </c>
    </row>
    <row r="768" spans="1:3">
      <c r="A768" s="353">
        <v>42309</v>
      </c>
      <c r="B768" t="s">
        <v>1649</v>
      </c>
      <c r="C768">
        <v>206.39</v>
      </c>
    </row>
    <row r="769" spans="1:3">
      <c r="A769" s="353">
        <v>42309</v>
      </c>
      <c r="B769" t="s">
        <v>1673</v>
      </c>
      <c r="C769">
        <v>1350.04</v>
      </c>
    </row>
    <row r="770" spans="1:3">
      <c r="A770" s="353">
        <v>42309</v>
      </c>
      <c r="B770" t="s">
        <v>1650</v>
      </c>
      <c r="C770">
        <v>824.96</v>
      </c>
    </row>
    <row r="771" spans="1:3">
      <c r="A771" s="353">
        <v>42309</v>
      </c>
      <c r="B771" t="s">
        <v>1651</v>
      </c>
      <c r="C771">
        <v>898.56</v>
      </c>
    </row>
    <row r="772" spans="1:3">
      <c r="A772" s="353">
        <v>42309</v>
      </c>
      <c r="B772" t="s">
        <v>1652</v>
      </c>
      <c r="C772">
        <v>1843.38</v>
      </c>
    </row>
    <row r="773" spans="1:3">
      <c r="A773" s="353">
        <v>42309</v>
      </c>
      <c r="B773" t="s">
        <v>1653</v>
      </c>
      <c r="C773">
        <v>2900.16</v>
      </c>
    </row>
    <row r="774" spans="1:3">
      <c r="A774" s="353">
        <v>42309</v>
      </c>
      <c r="B774" t="s">
        <v>1654</v>
      </c>
      <c r="C774">
        <v>573.29999999999995</v>
      </c>
    </row>
    <row r="775" spans="1:3">
      <c r="A775" s="353">
        <v>42309</v>
      </c>
      <c r="B775" t="s">
        <v>1655</v>
      </c>
      <c r="C775">
        <v>876.75</v>
      </c>
    </row>
    <row r="776" spans="1:3">
      <c r="A776" s="353">
        <v>42309</v>
      </c>
      <c r="B776" t="s">
        <v>1656</v>
      </c>
      <c r="C776">
        <v>4383.54</v>
      </c>
    </row>
    <row r="777" spans="1:3">
      <c r="A777" s="353">
        <v>42309</v>
      </c>
      <c r="B777" t="s">
        <v>1657</v>
      </c>
      <c r="C777">
        <v>7486.82</v>
      </c>
    </row>
    <row r="778" spans="1:3">
      <c r="A778" s="353">
        <v>42309</v>
      </c>
      <c r="B778" t="s">
        <v>1658</v>
      </c>
      <c r="C778">
        <v>848.16</v>
      </c>
    </row>
    <row r="779" spans="1:3">
      <c r="A779" s="353">
        <v>42309</v>
      </c>
      <c r="B779" t="s">
        <v>1659</v>
      </c>
      <c r="C779">
        <v>72.290000000000006</v>
      </c>
    </row>
    <row r="780" spans="1:3">
      <c r="A780" s="353">
        <v>42309</v>
      </c>
      <c r="B780" t="s">
        <v>1660</v>
      </c>
      <c r="C780">
        <v>1942.19</v>
      </c>
    </row>
    <row r="781" spans="1:3">
      <c r="A781" s="353">
        <v>42309</v>
      </c>
      <c r="B781" t="s">
        <v>1661</v>
      </c>
      <c r="C781">
        <v>1805.76</v>
      </c>
    </row>
    <row r="782" spans="1:3">
      <c r="A782" s="353">
        <v>42309</v>
      </c>
      <c r="B782" t="s">
        <v>1663</v>
      </c>
      <c r="C782">
        <v>145.6</v>
      </c>
    </row>
    <row r="783" spans="1:3">
      <c r="A783" s="353">
        <v>42309</v>
      </c>
      <c r="B783" t="s">
        <v>1665</v>
      </c>
      <c r="C783">
        <v>1829.63</v>
      </c>
    </row>
    <row r="784" spans="1:3">
      <c r="A784" s="353">
        <v>42309</v>
      </c>
      <c r="B784" t="s">
        <v>1666</v>
      </c>
      <c r="C784">
        <v>1147.74</v>
      </c>
    </row>
    <row r="785" spans="1:3">
      <c r="A785" s="353">
        <v>42309</v>
      </c>
      <c r="B785" t="s">
        <v>1667</v>
      </c>
      <c r="C785">
        <v>2309.21</v>
      </c>
    </row>
    <row r="786" spans="1:3">
      <c r="A786" s="353">
        <v>42339</v>
      </c>
      <c r="B786" t="s">
        <v>1599</v>
      </c>
      <c r="C786">
        <v>1426.32</v>
      </c>
    </row>
    <row r="787" spans="1:3">
      <c r="A787" s="353">
        <v>42339</v>
      </c>
      <c r="B787" t="s">
        <v>1600</v>
      </c>
      <c r="C787">
        <v>2847.9</v>
      </c>
    </row>
    <row r="788" spans="1:3">
      <c r="A788" s="353">
        <v>42339</v>
      </c>
      <c r="B788" t="s">
        <v>1601</v>
      </c>
      <c r="C788">
        <v>2421.44</v>
      </c>
    </row>
    <row r="789" spans="1:3">
      <c r="A789" s="353">
        <v>42339</v>
      </c>
      <c r="B789" t="s">
        <v>1602</v>
      </c>
      <c r="C789">
        <v>670.32</v>
      </c>
    </row>
    <row r="790" spans="1:3">
      <c r="A790" s="353">
        <v>42339</v>
      </c>
      <c r="B790" t="s">
        <v>1674</v>
      </c>
      <c r="C790">
        <v>720</v>
      </c>
    </row>
    <row r="791" spans="1:3">
      <c r="A791" s="353">
        <v>42339</v>
      </c>
      <c r="B791" t="s">
        <v>1603</v>
      </c>
      <c r="C791">
        <v>136.5</v>
      </c>
    </row>
    <row r="792" spans="1:3">
      <c r="A792" s="353">
        <v>42339</v>
      </c>
      <c r="B792" t="s">
        <v>1604</v>
      </c>
      <c r="C792">
        <v>384</v>
      </c>
    </row>
    <row r="793" spans="1:3">
      <c r="A793" s="353">
        <v>42339</v>
      </c>
      <c r="B793" t="s">
        <v>1605</v>
      </c>
      <c r="C793">
        <v>3489.36</v>
      </c>
    </row>
    <row r="794" spans="1:3">
      <c r="A794" s="353">
        <v>42339</v>
      </c>
      <c r="B794" t="s">
        <v>1606</v>
      </c>
      <c r="C794">
        <v>3427.2</v>
      </c>
    </row>
    <row r="795" spans="1:3">
      <c r="A795" s="353">
        <v>42339</v>
      </c>
      <c r="B795" t="s">
        <v>1607</v>
      </c>
      <c r="C795">
        <v>1381.86</v>
      </c>
    </row>
    <row r="796" spans="1:3">
      <c r="A796" s="353">
        <v>42339</v>
      </c>
      <c r="B796" t="s">
        <v>1608</v>
      </c>
      <c r="C796">
        <v>2554.1999999999998</v>
      </c>
    </row>
    <row r="797" spans="1:3">
      <c r="A797" s="353">
        <v>42339</v>
      </c>
      <c r="B797" t="s">
        <v>1609</v>
      </c>
      <c r="C797">
        <v>1703.73</v>
      </c>
    </row>
    <row r="798" spans="1:3">
      <c r="A798" s="353">
        <v>42339</v>
      </c>
      <c r="B798" t="s">
        <v>1610</v>
      </c>
      <c r="C798">
        <v>2596.13</v>
      </c>
    </row>
    <row r="799" spans="1:3">
      <c r="A799" s="353">
        <v>42339</v>
      </c>
      <c r="B799" t="s">
        <v>1611</v>
      </c>
      <c r="C799">
        <v>857.68</v>
      </c>
    </row>
    <row r="800" spans="1:3">
      <c r="A800" s="353">
        <v>42339</v>
      </c>
      <c r="B800" t="s">
        <v>1612</v>
      </c>
      <c r="C800">
        <v>3868.3</v>
      </c>
    </row>
    <row r="801" spans="1:3">
      <c r="A801" s="353">
        <v>42339</v>
      </c>
      <c r="B801" t="s">
        <v>1613</v>
      </c>
      <c r="C801">
        <v>787.5</v>
      </c>
    </row>
    <row r="802" spans="1:3">
      <c r="A802" s="353">
        <v>42339</v>
      </c>
      <c r="B802" t="s">
        <v>1614</v>
      </c>
      <c r="C802">
        <v>201.6</v>
      </c>
    </row>
    <row r="803" spans="1:3">
      <c r="A803" s="353">
        <v>42339</v>
      </c>
      <c r="B803" t="s">
        <v>1668</v>
      </c>
      <c r="C803">
        <v>3108</v>
      </c>
    </row>
    <row r="804" spans="1:3">
      <c r="A804" s="353">
        <v>42339</v>
      </c>
      <c r="B804" t="s">
        <v>1615</v>
      </c>
      <c r="C804">
        <v>6736.35</v>
      </c>
    </row>
    <row r="805" spans="1:3">
      <c r="A805" s="353">
        <v>42339</v>
      </c>
      <c r="B805" t="s">
        <v>1616</v>
      </c>
      <c r="C805">
        <v>4468.8</v>
      </c>
    </row>
    <row r="806" spans="1:3">
      <c r="A806" s="353">
        <v>42339</v>
      </c>
      <c r="B806" t="s">
        <v>1617</v>
      </c>
      <c r="C806">
        <v>1581</v>
      </c>
    </row>
    <row r="807" spans="1:3">
      <c r="A807" s="353">
        <v>42339</v>
      </c>
      <c r="B807" t="s">
        <v>1618</v>
      </c>
      <c r="C807">
        <v>3620.89</v>
      </c>
    </row>
    <row r="808" spans="1:3">
      <c r="A808" s="353">
        <v>42339</v>
      </c>
      <c r="B808" t="s">
        <v>1619</v>
      </c>
      <c r="C808">
        <v>6240.16</v>
      </c>
    </row>
    <row r="809" spans="1:3">
      <c r="A809" s="353">
        <v>42339</v>
      </c>
      <c r="B809" t="s">
        <v>1620</v>
      </c>
      <c r="C809">
        <v>613.08000000000004</v>
      </c>
    </row>
    <row r="810" spans="1:3">
      <c r="A810" s="353">
        <v>42339</v>
      </c>
      <c r="B810" t="s">
        <v>1621</v>
      </c>
      <c r="C810">
        <v>973.56</v>
      </c>
    </row>
    <row r="811" spans="1:3">
      <c r="A811" s="353">
        <v>42339</v>
      </c>
      <c r="B811" t="s">
        <v>1622</v>
      </c>
      <c r="C811">
        <v>10839.12</v>
      </c>
    </row>
    <row r="812" spans="1:3">
      <c r="A812" s="353">
        <v>42339</v>
      </c>
      <c r="B812" t="s">
        <v>1623</v>
      </c>
      <c r="C812">
        <v>2815.96</v>
      </c>
    </row>
    <row r="813" spans="1:3">
      <c r="A813" s="353">
        <v>42339</v>
      </c>
      <c r="B813" t="s">
        <v>1624</v>
      </c>
      <c r="C813">
        <v>10883.37</v>
      </c>
    </row>
    <row r="814" spans="1:3">
      <c r="A814" s="353">
        <v>42339</v>
      </c>
      <c r="B814" t="s">
        <v>1626</v>
      </c>
      <c r="C814">
        <v>354.38</v>
      </c>
    </row>
    <row r="815" spans="1:3">
      <c r="A815" s="353">
        <v>42339</v>
      </c>
      <c r="B815" t="s">
        <v>1627</v>
      </c>
      <c r="C815">
        <v>890.53</v>
      </c>
    </row>
    <row r="816" spans="1:3">
      <c r="A816" s="353">
        <v>42339</v>
      </c>
      <c r="B816" t="s">
        <v>1675</v>
      </c>
      <c r="C816">
        <v>71.739999999999995</v>
      </c>
    </row>
    <row r="817" spans="1:3">
      <c r="A817" s="353">
        <v>42339</v>
      </c>
      <c r="B817" t="s">
        <v>1628</v>
      </c>
      <c r="C817">
        <v>3220.2</v>
      </c>
    </row>
    <row r="818" spans="1:3">
      <c r="A818" s="353">
        <v>42339</v>
      </c>
      <c r="B818" t="s">
        <v>1629</v>
      </c>
      <c r="C818">
        <v>840.45</v>
      </c>
    </row>
    <row r="819" spans="1:3">
      <c r="A819" s="353">
        <v>42339</v>
      </c>
      <c r="B819" t="s">
        <v>1630</v>
      </c>
      <c r="C819">
        <v>415.8</v>
      </c>
    </row>
    <row r="820" spans="1:3">
      <c r="A820" s="353">
        <v>42339</v>
      </c>
      <c r="B820" t="s">
        <v>1631</v>
      </c>
      <c r="C820">
        <v>1405.32</v>
      </c>
    </row>
    <row r="821" spans="1:3">
      <c r="A821" s="353">
        <v>42339</v>
      </c>
      <c r="B821" t="s">
        <v>1632</v>
      </c>
      <c r="C821">
        <v>1054.2</v>
      </c>
    </row>
    <row r="822" spans="1:3">
      <c r="A822" s="353">
        <v>42339</v>
      </c>
      <c r="B822" t="s">
        <v>1633</v>
      </c>
      <c r="C822">
        <v>4788</v>
      </c>
    </row>
    <row r="823" spans="1:3">
      <c r="A823" s="353">
        <v>42339</v>
      </c>
      <c r="B823" t="s">
        <v>1634</v>
      </c>
      <c r="C823">
        <v>2322</v>
      </c>
    </row>
    <row r="824" spans="1:3">
      <c r="A824" s="353">
        <v>42339</v>
      </c>
      <c r="B824" t="s">
        <v>1635</v>
      </c>
      <c r="C824">
        <v>4135.1099999999997</v>
      </c>
    </row>
    <row r="825" spans="1:3">
      <c r="A825" s="353">
        <v>42339</v>
      </c>
      <c r="B825" t="s">
        <v>1636</v>
      </c>
      <c r="C825">
        <v>1671.39</v>
      </c>
    </row>
    <row r="826" spans="1:3">
      <c r="A826" s="353">
        <v>42339</v>
      </c>
      <c r="B826" t="s">
        <v>1637</v>
      </c>
      <c r="C826">
        <v>709.28</v>
      </c>
    </row>
    <row r="827" spans="1:3">
      <c r="A827" s="353">
        <v>42339</v>
      </c>
      <c r="B827" t="s">
        <v>1638</v>
      </c>
      <c r="C827">
        <v>2715.55</v>
      </c>
    </row>
    <row r="828" spans="1:3">
      <c r="A828" s="353">
        <v>42339</v>
      </c>
      <c r="B828" t="s">
        <v>1639</v>
      </c>
      <c r="C828">
        <v>959.35</v>
      </c>
    </row>
    <row r="829" spans="1:3">
      <c r="A829" s="353">
        <v>42339</v>
      </c>
      <c r="B829" t="s">
        <v>1640</v>
      </c>
      <c r="C829">
        <v>2778.97</v>
      </c>
    </row>
    <row r="830" spans="1:3">
      <c r="A830" s="353">
        <v>42339</v>
      </c>
      <c r="B830" t="s">
        <v>1641</v>
      </c>
      <c r="C830">
        <v>2051.35</v>
      </c>
    </row>
    <row r="831" spans="1:3">
      <c r="A831" s="353">
        <v>42339</v>
      </c>
      <c r="B831" t="s">
        <v>1642</v>
      </c>
      <c r="C831">
        <v>4017.83</v>
      </c>
    </row>
    <row r="832" spans="1:3">
      <c r="A832" s="353">
        <v>42339</v>
      </c>
      <c r="B832" t="s">
        <v>1669</v>
      </c>
      <c r="C832">
        <v>1428.84</v>
      </c>
    </row>
    <row r="833" spans="1:3">
      <c r="A833" s="353">
        <v>42339</v>
      </c>
      <c r="B833" t="s">
        <v>1670</v>
      </c>
      <c r="C833">
        <v>376.32</v>
      </c>
    </row>
    <row r="834" spans="1:3">
      <c r="A834" s="353">
        <v>42339</v>
      </c>
      <c r="B834" t="s">
        <v>1643</v>
      </c>
      <c r="C834">
        <v>1597.96</v>
      </c>
    </row>
    <row r="835" spans="1:3">
      <c r="A835" s="353">
        <v>42339</v>
      </c>
      <c r="B835" t="s">
        <v>1671</v>
      </c>
      <c r="C835">
        <v>35.28</v>
      </c>
    </row>
    <row r="836" spans="1:3">
      <c r="A836" s="353">
        <v>42339</v>
      </c>
      <c r="B836" t="s">
        <v>1672</v>
      </c>
      <c r="C836">
        <v>438.25</v>
      </c>
    </row>
    <row r="837" spans="1:3">
      <c r="A837" s="353">
        <v>42339</v>
      </c>
      <c r="B837" t="s">
        <v>1644</v>
      </c>
      <c r="C837">
        <v>2442.96</v>
      </c>
    </row>
    <row r="838" spans="1:3">
      <c r="A838" s="353">
        <v>42339</v>
      </c>
      <c r="B838" t="s">
        <v>1645</v>
      </c>
      <c r="C838">
        <v>4011.71</v>
      </c>
    </row>
    <row r="839" spans="1:3">
      <c r="A839" s="353">
        <v>42339</v>
      </c>
      <c r="B839" t="s">
        <v>1646</v>
      </c>
      <c r="C839">
        <v>2900.91</v>
      </c>
    </row>
    <row r="840" spans="1:3">
      <c r="A840" s="353">
        <v>42339</v>
      </c>
      <c r="B840" t="s">
        <v>1647</v>
      </c>
      <c r="C840">
        <v>11422.56</v>
      </c>
    </row>
    <row r="841" spans="1:3">
      <c r="A841" s="353">
        <v>42339</v>
      </c>
      <c r="B841" t="s">
        <v>1648</v>
      </c>
      <c r="C841">
        <v>63</v>
      </c>
    </row>
    <row r="842" spans="1:3">
      <c r="A842" s="353">
        <v>42339</v>
      </c>
      <c r="B842" t="s">
        <v>1649</v>
      </c>
      <c r="C842">
        <v>957.34</v>
      </c>
    </row>
    <row r="843" spans="1:3">
      <c r="A843" s="353">
        <v>42339</v>
      </c>
      <c r="B843" t="s">
        <v>1650</v>
      </c>
      <c r="C843">
        <v>229.26</v>
      </c>
    </row>
    <row r="844" spans="1:3">
      <c r="A844" s="353">
        <v>42339</v>
      </c>
      <c r="B844" t="s">
        <v>1651</v>
      </c>
      <c r="C844">
        <v>851.76</v>
      </c>
    </row>
    <row r="845" spans="1:3">
      <c r="A845" s="353">
        <v>42339</v>
      </c>
      <c r="B845" t="s">
        <v>1652</v>
      </c>
      <c r="C845">
        <v>3414.53</v>
      </c>
    </row>
    <row r="846" spans="1:3">
      <c r="A846" s="353">
        <v>42339</v>
      </c>
      <c r="B846" t="s">
        <v>1653</v>
      </c>
      <c r="C846">
        <v>1450.08</v>
      </c>
    </row>
    <row r="847" spans="1:3">
      <c r="A847" s="353">
        <v>42339</v>
      </c>
      <c r="B847" t="s">
        <v>1654</v>
      </c>
      <c r="C847">
        <v>827.19</v>
      </c>
    </row>
    <row r="848" spans="1:3">
      <c r="A848" s="353">
        <v>42339</v>
      </c>
      <c r="B848" t="s">
        <v>1656</v>
      </c>
      <c r="C848">
        <v>4747.68</v>
      </c>
    </row>
    <row r="849" spans="1:3">
      <c r="A849" s="353">
        <v>42339</v>
      </c>
      <c r="B849" t="s">
        <v>1657</v>
      </c>
      <c r="C849">
        <v>15722.32</v>
      </c>
    </row>
    <row r="850" spans="1:3">
      <c r="A850" s="353">
        <v>42339</v>
      </c>
      <c r="B850" t="s">
        <v>1658</v>
      </c>
      <c r="C850">
        <v>2153.0100000000002</v>
      </c>
    </row>
    <row r="851" spans="1:3">
      <c r="A851" s="353">
        <v>42339</v>
      </c>
      <c r="B851" t="s">
        <v>1659</v>
      </c>
      <c r="C851">
        <v>278.45999999999998</v>
      </c>
    </row>
    <row r="852" spans="1:3">
      <c r="A852" s="353">
        <v>42339</v>
      </c>
      <c r="B852" t="s">
        <v>1660</v>
      </c>
      <c r="C852">
        <v>979.03</v>
      </c>
    </row>
    <row r="853" spans="1:3">
      <c r="A853" s="353">
        <v>42339</v>
      </c>
      <c r="B853" t="s">
        <v>1661</v>
      </c>
      <c r="C853">
        <v>921.98</v>
      </c>
    </row>
    <row r="854" spans="1:3">
      <c r="A854" s="353">
        <v>42339</v>
      </c>
      <c r="B854" t="s">
        <v>1662</v>
      </c>
      <c r="C854">
        <v>552.72</v>
      </c>
    </row>
    <row r="855" spans="1:3">
      <c r="A855" s="353">
        <v>42339</v>
      </c>
      <c r="B855" t="s">
        <v>1663</v>
      </c>
      <c r="C855">
        <v>457.6</v>
      </c>
    </row>
    <row r="856" spans="1:3">
      <c r="A856" s="353">
        <v>42339</v>
      </c>
      <c r="B856" t="s">
        <v>1664</v>
      </c>
      <c r="C856">
        <v>771.12</v>
      </c>
    </row>
    <row r="857" spans="1:3">
      <c r="A857" s="353">
        <v>42339</v>
      </c>
      <c r="B857" t="s">
        <v>1665</v>
      </c>
      <c r="C857">
        <v>564.97</v>
      </c>
    </row>
    <row r="858" spans="1:3">
      <c r="A858" s="353">
        <v>42339</v>
      </c>
      <c r="B858" t="s">
        <v>1666</v>
      </c>
      <c r="C858">
        <v>1786.96</v>
      </c>
    </row>
    <row r="859" spans="1:3">
      <c r="A859" s="353">
        <v>42339</v>
      </c>
      <c r="B859" t="s">
        <v>1667</v>
      </c>
      <c r="C859">
        <v>2314.1999999999998</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workbookViewId="0">
      <selection activeCell="I17" sqref="I17"/>
    </sheetView>
  </sheetViews>
  <sheetFormatPr defaultRowHeight="15"/>
  <cols>
    <col min="1" max="1" width="12.7109375" bestFit="1" customWidth="1"/>
    <col min="2" max="2" width="19" bestFit="1" customWidth="1"/>
  </cols>
  <sheetData>
    <row r="1" spans="1:2">
      <c r="A1" t="s">
        <v>329</v>
      </c>
      <c r="B1" t="s">
        <v>391</v>
      </c>
    </row>
    <row r="2" spans="1:2">
      <c r="A2" t="s">
        <v>1676</v>
      </c>
      <c r="B2" t="s">
        <v>1599</v>
      </c>
    </row>
    <row r="3" spans="1:2">
      <c r="A3" t="s">
        <v>1676</v>
      </c>
      <c r="B3" t="s">
        <v>1607</v>
      </c>
    </row>
    <row r="4" spans="1:2">
      <c r="A4" t="s">
        <v>1676</v>
      </c>
      <c r="B4" t="s">
        <v>1608</v>
      </c>
    </row>
    <row r="5" spans="1:2">
      <c r="A5" t="s">
        <v>1676</v>
      </c>
      <c r="B5" t="s">
        <v>1609</v>
      </c>
    </row>
    <row r="6" spans="1:2">
      <c r="A6" t="s">
        <v>1676</v>
      </c>
      <c r="B6" t="s">
        <v>1617</v>
      </c>
    </row>
    <row r="7" spans="1:2">
      <c r="A7" t="s">
        <v>1676</v>
      </c>
      <c r="B7" t="s">
        <v>1618</v>
      </c>
    </row>
    <row r="8" spans="1:2">
      <c r="A8" t="s">
        <v>1676</v>
      </c>
      <c r="B8" t="s">
        <v>1626</v>
      </c>
    </row>
    <row r="9" spans="1:2">
      <c r="A9" t="s">
        <v>1676</v>
      </c>
      <c r="B9" t="s">
        <v>1628</v>
      </c>
    </row>
    <row r="10" spans="1:2">
      <c r="A10" t="s">
        <v>1676</v>
      </c>
      <c r="B10" t="s">
        <v>1629</v>
      </c>
    </row>
    <row r="11" spans="1:2">
      <c r="A11" t="s">
        <v>1676</v>
      </c>
      <c r="B11" t="s">
        <v>1636</v>
      </c>
    </row>
    <row r="12" spans="1:2">
      <c r="A12" t="s">
        <v>1676</v>
      </c>
      <c r="B12" t="s">
        <v>1638</v>
      </c>
    </row>
    <row r="13" spans="1:2">
      <c r="A13" t="s">
        <v>1676</v>
      </c>
      <c r="B13" t="s">
        <v>1671</v>
      </c>
    </row>
    <row r="14" spans="1:2">
      <c r="A14" t="s">
        <v>1677</v>
      </c>
      <c r="B14" t="s">
        <v>1674</v>
      </c>
    </row>
    <row r="15" spans="1:2">
      <c r="A15" t="s">
        <v>1677</v>
      </c>
      <c r="B15" t="s">
        <v>1668</v>
      </c>
    </row>
    <row r="16" spans="1:2">
      <c r="A16" t="s">
        <v>1677</v>
      </c>
      <c r="B16" t="s">
        <v>1620</v>
      </c>
    </row>
    <row r="17" spans="1:2">
      <c r="A17" t="s">
        <v>1677</v>
      </c>
      <c r="B17" t="s">
        <v>1675</v>
      </c>
    </row>
    <row r="18" spans="1:2">
      <c r="A18" t="s">
        <v>1677</v>
      </c>
      <c r="B18" t="s">
        <v>1637</v>
      </c>
    </row>
    <row r="19" spans="1:2">
      <c r="A19" t="s">
        <v>1677</v>
      </c>
      <c r="B19" t="s">
        <v>1645</v>
      </c>
    </row>
    <row r="20" spans="1:2">
      <c r="A20" t="s">
        <v>1677</v>
      </c>
      <c r="B20" t="s">
        <v>1646</v>
      </c>
    </row>
    <row r="21" spans="1:2">
      <c r="A21" t="s">
        <v>1677</v>
      </c>
      <c r="B21" t="s">
        <v>1673</v>
      </c>
    </row>
    <row r="22" spans="1:2">
      <c r="A22" t="s">
        <v>1677</v>
      </c>
      <c r="B22" t="s">
        <v>1653</v>
      </c>
    </row>
    <row r="23" spans="1:2">
      <c r="A23" t="s">
        <v>1677</v>
      </c>
      <c r="B23" t="s">
        <v>1663</v>
      </c>
    </row>
    <row r="24" spans="1:2">
      <c r="A24" t="s">
        <v>1677</v>
      </c>
      <c r="B24" t="s">
        <v>1664</v>
      </c>
    </row>
    <row r="25" spans="1:2">
      <c r="A25" t="s">
        <v>1677</v>
      </c>
      <c r="B25" t="s">
        <v>1666</v>
      </c>
    </row>
    <row r="26" spans="1:2">
      <c r="A26" t="s">
        <v>1678</v>
      </c>
      <c r="B26" t="s">
        <v>1611</v>
      </c>
    </row>
    <row r="27" spans="1:2">
      <c r="A27" t="s">
        <v>1678</v>
      </c>
      <c r="B27" t="s">
        <v>1615</v>
      </c>
    </row>
    <row r="28" spans="1:2">
      <c r="A28" t="s">
        <v>1678</v>
      </c>
      <c r="B28" t="s">
        <v>1621</v>
      </c>
    </row>
    <row r="29" spans="1:2">
      <c r="A29" t="s">
        <v>1678</v>
      </c>
      <c r="B29" t="s">
        <v>1631</v>
      </c>
    </row>
    <row r="30" spans="1:2">
      <c r="A30" t="s">
        <v>1678</v>
      </c>
      <c r="B30" t="s">
        <v>1634</v>
      </c>
    </row>
    <row r="31" spans="1:2">
      <c r="A31" t="s">
        <v>1678</v>
      </c>
      <c r="B31" t="s">
        <v>1640</v>
      </c>
    </row>
    <row r="32" spans="1:2">
      <c r="A32" t="s">
        <v>1678</v>
      </c>
      <c r="B32" t="s">
        <v>1669</v>
      </c>
    </row>
    <row r="33" spans="1:2">
      <c r="A33" t="s">
        <v>1678</v>
      </c>
      <c r="B33" t="s">
        <v>1643</v>
      </c>
    </row>
    <row r="34" spans="1:2">
      <c r="A34" t="s">
        <v>1678</v>
      </c>
      <c r="B34" t="s">
        <v>1650</v>
      </c>
    </row>
    <row r="35" spans="1:2">
      <c r="A35" t="s">
        <v>1678</v>
      </c>
      <c r="B35" t="s">
        <v>1655</v>
      </c>
    </row>
    <row r="36" spans="1:2">
      <c r="A36" t="s">
        <v>1678</v>
      </c>
      <c r="B36" t="s">
        <v>1659</v>
      </c>
    </row>
    <row r="37" spans="1:2">
      <c r="A37" t="s">
        <v>1678</v>
      </c>
      <c r="B37" t="s">
        <v>1660</v>
      </c>
    </row>
    <row r="38" spans="1:2">
      <c r="A38" t="s">
        <v>1678</v>
      </c>
      <c r="B38" t="s">
        <v>1662</v>
      </c>
    </row>
    <row r="39" spans="1:2">
      <c r="A39" t="s">
        <v>1679</v>
      </c>
      <c r="B39" t="s">
        <v>1603</v>
      </c>
    </row>
    <row r="40" spans="1:2">
      <c r="A40" t="s">
        <v>1679</v>
      </c>
      <c r="B40" t="s">
        <v>1606</v>
      </c>
    </row>
    <row r="41" spans="1:2">
      <c r="A41" t="s">
        <v>1679</v>
      </c>
      <c r="B41" t="s">
        <v>1610</v>
      </c>
    </row>
    <row r="42" spans="1:2">
      <c r="A42" t="s">
        <v>1679</v>
      </c>
      <c r="B42" t="s">
        <v>1613</v>
      </c>
    </row>
    <row r="43" spans="1:2">
      <c r="A43" t="s">
        <v>1679</v>
      </c>
      <c r="B43" t="s">
        <v>1616</v>
      </c>
    </row>
    <row r="44" spans="1:2">
      <c r="A44" t="s">
        <v>1679</v>
      </c>
      <c r="B44" t="s">
        <v>1623</v>
      </c>
    </row>
    <row r="45" spans="1:2">
      <c r="A45" t="s">
        <v>1679</v>
      </c>
      <c r="B45" t="s">
        <v>1624</v>
      </c>
    </row>
    <row r="46" spans="1:2">
      <c r="A46" t="s">
        <v>1679</v>
      </c>
      <c r="B46" t="s">
        <v>1670</v>
      </c>
    </row>
    <row r="47" spans="1:2">
      <c r="A47" t="s">
        <v>1679</v>
      </c>
      <c r="B47" t="s">
        <v>1644</v>
      </c>
    </row>
    <row r="48" spans="1:2">
      <c r="A48" t="s">
        <v>1679</v>
      </c>
      <c r="B48" t="s">
        <v>1656</v>
      </c>
    </row>
    <row r="49" spans="1:2">
      <c r="A49" t="s">
        <v>1680</v>
      </c>
      <c r="B49" t="s">
        <v>1602</v>
      </c>
    </row>
    <row r="50" spans="1:2">
      <c r="A50" t="s">
        <v>1680</v>
      </c>
      <c r="B50" t="s">
        <v>1614</v>
      </c>
    </row>
    <row r="51" spans="1:2">
      <c r="A51" t="s">
        <v>1680</v>
      </c>
      <c r="B51" t="s">
        <v>1622</v>
      </c>
    </row>
    <row r="52" spans="1:2">
      <c r="A52" t="s">
        <v>1680</v>
      </c>
      <c r="B52" t="s">
        <v>1627</v>
      </c>
    </row>
    <row r="53" spans="1:2">
      <c r="A53" t="s">
        <v>1680</v>
      </c>
      <c r="B53" t="s">
        <v>1630</v>
      </c>
    </row>
    <row r="54" spans="1:2">
      <c r="A54" t="s">
        <v>1680</v>
      </c>
      <c r="B54" t="s">
        <v>1649</v>
      </c>
    </row>
    <row r="55" spans="1:2">
      <c r="A55" t="s">
        <v>1680</v>
      </c>
      <c r="B55" t="s">
        <v>1654</v>
      </c>
    </row>
    <row r="56" spans="1:2">
      <c r="A56" t="s">
        <v>1681</v>
      </c>
      <c r="B56" t="s">
        <v>1612</v>
      </c>
    </row>
    <row r="57" spans="1:2">
      <c r="A57" t="s">
        <v>1681</v>
      </c>
      <c r="B57" t="s">
        <v>1619</v>
      </c>
    </row>
    <row r="58" spans="1:2">
      <c r="A58" t="s">
        <v>1681</v>
      </c>
      <c r="B58" t="s">
        <v>1635</v>
      </c>
    </row>
    <row r="59" spans="1:2">
      <c r="A59" t="s">
        <v>1681</v>
      </c>
      <c r="B59" t="s">
        <v>1639</v>
      </c>
    </row>
    <row r="60" spans="1:2">
      <c r="A60" t="s">
        <v>1681</v>
      </c>
      <c r="B60" t="s">
        <v>1651</v>
      </c>
    </row>
    <row r="61" spans="1:2">
      <c r="A61" t="s">
        <v>1681</v>
      </c>
      <c r="B61" t="s">
        <v>1657</v>
      </c>
    </row>
    <row r="62" spans="1:2">
      <c r="A62" t="s">
        <v>1682</v>
      </c>
      <c r="B62" t="s">
        <v>1604</v>
      </c>
    </row>
    <row r="63" spans="1:2">
      <c r="A63" t="s">
        <v>1682</v>
      </c>
      <c r="B63" t="s">
        <v>1642</v>
      </c>
    </row>
    <row r="64" spans="1:2">
      <c r="A64" t="s">
        <v>1682</v>
      </c>
      <c r="B64" t="s">
        <v>1647</v>
      </c>
    </row>
    <row r="65" spans="1:2">
      <c r="A65" t="s">
        <v>1682</v>
      </c>
      <c r="B65" t="s">
        <v>1652</v>
      </c>
    </row>
    <row r="66" spans="1:2">
      <c r="A66" t="s">
        <v>1682</v>
      </c>
      <c r="B66" t="s">
        <v>1665</v>
      </c>
    </row>
    <row r="67" spans="1:2">
      <c r="A67" t="s">
        <v>1683</v>
      </c>
      <c r="B67" t="s">
        <v>1600</v>
      </c>
    </row>
    <row r="68" spans="1:2">
      <c r="A68" t="s">
        <v>1683</v>
      </c>
      <c r="B68" t="s">
        <v>1601</v>
      </c>
    </row>
    <row r="69" spans="1:2">
      <c r="A69" t="s">
        <v>1683</v>
      </c>
      <c r="B69" t="s">
        <v>1605</v>
      </c>
    </row>
    <row r="70" spans="1:2">
      <c r="A70" t="s">
        <v>1683</v>
      </c>
      <c r="B70" t="s">
        <v>1625</v>
      </c>
    </row>
    <row r="71" spans="1:2">
      <c r="A71" t="s">
        <v>1683</v>
      </c>
      <c r="B71" t="s">
        <v>1632</v>
      </c>
    </row>
    <row r="72" spans="1:2">
      <c r="A72" t="s">
        <v>1683</v>
      </c>
      <c r="B72" t="s">
        <v>1633</v>
      </c>
    </row>
    <row r="73" spans="1:2">
      <c r="A73" t="s">
        <v>1683</v>
      </c>
      <c r="B73" t="s">
        <v>1641</v>
      </c>
    </row>
    <row r="74" spans="1:2">
      <c r="A74" t="s">
        <v>1683</v>
      </c>
      <c r="B74" t="s">
        <v>1672</v>
      </c>
    </row>
    <row r="75" spans="1:2">
      <c r="A75" t="s">
        <v>1683</v>
      </c>
      <c r="B75" t="s">
        <v>1648</v>
      </c>
    </row>
    <row r="76" spans="1:2">
      <c r="A76" t="s">
        <v>1683</v>
      </c>
      <c r="B76" t="s">
        <v>1658</v>
      </c>
    </row>
    <row r="77" spans="1:2">
      <c r="A77" t="s">
        <v>1683</v>
      </c>
      <c r="B77" t="s">
        <v>1661</v>
      </c>
    </row>
    <row r="78" spans="1:2">
      <c r="A78" t="s">
        <v>1683</v>
      </c>
      <c r="B78" t="s">
        <v>1667</v>
      </c>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election activeCell="B3" sqref="B3"/>
    </sheetView>
  </sheetViews>
  <sheetFormatPr defaultColWidth="8.85546875" defaultRowHeight="26.25"/>
  <cols>
    <col min="1" max="1" width="37.5703125" style="371" customWidth="1"/>
    <col min="2" max="2" width="24.85546875" style="371" customWidth="1"/>
    <col min="3" max="3" width="23.42578125" style="371" bestFit="1" customWidth="1"/>
    <col min="4" max="4" width="18.7109375" style="371" bestFit="1" customWidth="1"/>
    <col min="5" max="5" width="8.85546875" style="371"/>
    <col min="6" max="6" width="20.140625" style="372" bestFit="1" customWidth="1"/>
    <col min="7" max="7" width="12.5703125" style="371" customWidth="1"/>
    <col min="8" max="8" width="39.85546875" style="371" bestFit="1" customWidth="1"/>
    <col min="9" max="16384" width="8.85546875" style="371"/>
  </cols>
  <sheetData>
    <row r="1" spans="1:8" ht="27" thickBot="1">
      <c r="F1" s="372" t="s">
        <v>328</v>
      </c>
      <c r="G1" s="371" t="s">
        <v>1710</v>
      </c>
      <c r="H1" s="373" t="s">
        <v>1711</v>
      </c>
    </row>
    <row r="2" spans="1:8" ht="27" thickBot="1">
      <c r="A2" s="374" t="s">
        <v>1712</v>
      </c>
      <c r="B2" s="374" t="s">
        <v>1713</v>
      </c>
      <c r="C2" s="374" t="s">
        <v>1714</v>
      </c>
      <c r="D2" s="374" t="s">
        <v>1715</v>
      </c>
      <c r="F2" s="372">
        <v>44210</v>
      </c>
      <c r="G2" s="371" t="s">
        <v>1716</v>
      </c>
      <c r="H2" s="371" t="s">
        <v>1717</v>
      </c>
    </row>
    <row r="3" spans="1:8">
      <c r="A3" s="371" t="s">
        <v>1718</v>
      </c>
      <c r="B3" s="375"/>
      <c r="D3" s="376"/>
      <c r="F3" s="372">
        <v>44222</v>
      </c>
      <c r="G3" s="371" t="s">
        <v>1719</v>
      </c>
      <c r="H3" s="371" t="s">
        <v>1720</v>
      </c>
    </row>
    <row r="4" spans="1:8">
      <c r="A4" s="371" t="s">
        <v>1721</v>
      </c>
      <c r="B4" s="377"/>
      <c r="D4" s="378"/>
      <c r="F4" s="372">
        <v>44266</v>
      </c>
      <c r="G4" s="371" t="s">
        <v>1716</v>
      </c>
      <c r="H4" s="371" t="s">
        <v>1722</v>
      </c>
    </row>
    <row r="5" spans="1:8">
      <c r="A5" s="371" t="s">
        <v>1723</v>
      </c>
      <c r="B5" s="377"/>
      <c r="D5" s="378"/>
      <c r="F5" s="372">
        <v>44288</v>
      </c>
      <c r="G5" s="371" t="s">
        <v>1724</v>
      </c>
      <c r="H5" s="371" t="s">
        <v>1725</v>
      </c>
    </row>
    <row r="6" spans="1:8">
      <c r="A6" s="371" t="s">
        <v>1726</v>
      </c>
      <c r="B6" s="377"/>
      <c r="D6" s="378"/>
      <c r="F6" s="372">
        <v>44299</v>
      </c>
      <c r="G6" s="371" t="s">
        <v>1719</v>
      </c>
      <c r="H6" s="371" t="s">
        <v>1727</v>
      </c>
    </row>
    <row r="7" spans="1:8">
      <c r="A7" s="371" t="s">
        <v>1728</v>
      </c>
      <c r="B7" s="377"/>
      <c r="D7" s="378"/>
      <c r="F7" s="372">
        <v>44300</v>
      </c>
      <c r="G7" s="371" t="s">
        <v>1729</v>
      </c>
      <c r="H7" s="371" t="s">
        <v>1730</v>
      </c>
    </row>
    <row r="8" spans="1:8">
      <c r="A8" s="371" t="s">
        <v>1731</v>
      </c>
      <c r="B8" s="377"/>
      <c r="D8" s="378"/>
      <c r="F8" s="372">
        <v>44311</v>
      </c>
      <c r="G8" s="371" t="s">
        <v>1732</v>
      </c>
      <c r="H8" s="371" t="s">
        <v>1733</v>
      </c>
    </row>
    <row r="9" spans="1:8">
      <c r="A9" s="371" t="s">
        <v>1734</v>
      </c>
      <c r="B9" s="377"/>
      <c r="D9" s="378"/>
      <c r="F9" s="372">
        <v>44317</v>
      </c>
      <c r="G9" s="371" t="s">
        <v>1735</v>
      </c>
      <c r="H9" s="371" t="s">
        <v>1736</v>
      </c>
    </row>
    <row r="10" spans="1:8">
      <c r="A10" s="371" t="s">
        <v>1737</v>
      </c>
      <c r="B10" s="377"/>
      <c r="D10" s="378"/>
      <c r="F10" s="372">
        <v>44329</v>
      </c>
      <c r="G10" s="371" t="s">
        <v>1716</v>
      </c>
      <c r="H10" s="371" t="s">
        <v>1738</v>
      </c>
    </row>
    <row r="11" spans="1:8">
      <c r="A11" s="371" t="s">
        <v>1739</v>
      </c>
      <c r="B11" s="377"/>
      <c r="D11" s="378"/>
      <c r="F11" s="372">
        <v>44330</v>
      </c>
      <c r="G11" s="371" t="s">
        <v>1724</v>
      </c>
      <c r="H11" s="371" t="s">
        <v>1740</v>
      </c>
    </row>
    <row r="12" spans="1:8">
      <c r="F12" s="372">
        <v>44397</v>
      </c>
      <c r="G12" s="371" t="s">
        <v>1719</v>
      </c>
      <c r="H12" s="371" t="s">
        <v>1741</v>
      </c>
    </row>
    <row r="13" spans="1:8">
      <c r="F13" s="372">
        <v>44423</v>
      </c>
      <c r="G13" s="371" t="s">
        <v>1732</v>
      </c>
      <c r="H13" s="371" t="s">
        <v>1742</v>
      </c>
    </row>
    <row r="14" spans="1:8">
      <c r="F14" s="372">
        <v>44427</v>
      </c>
      <c r="G14" s="371" t="s">
        <v>1716</v>
      </c>
      <c r="H14" s="371" t="s">
        <v>1743</v>
      </c>
    </row>
    <row r="15" spans="1:8">
      <c r="F15" s="372">
        <v>44449</v>
      </c>
      <c r="G15" s="371" t="s">
        <v>1724</v>
      </c>
      <c r="H15" s="371" t="s">
        <v>1744</v>
      </c>
    </row>
    <row r="16" spans="1:8">
      <c r="F16" s="372">
        <v>44471</v>
      </c>
      <c r="G16" s="371" t="s">
        <v>1735</v>
      </c>
      <c r="H16" s="371" t="s">
        <v>1745</v>
      </c>
    </row>
    <row r="17" spans="1:8">
      <c r="F17" s="372">
        <v>44475</v>
      </c>
      <c r="G17" s="371" t="s">
        <v>1729</v>
      </c>
      <c r="H17" s="371" t="s">
        <v>1746</v>
      </c>
    </row>
    <row r="18" spans="1:8">
      <c r="F18" s="372">
        <v>44483</v>
      </c>
      <c r="G18" s="371" t="s">
        <v>1716</v>
      </c>
      <c r="H18" s="371" t="s">
        <v>1747</v>
      </c>
    </row>
    <row r="19" spans="1:8">
      <c r="F19" s="372">
        <v>44484</v>
      </c>
      <c r="G19" s="371" t="s">
        <v>1724</v>
      </c>
      <c r="H19" s="371" t="s">
        <v>1748</v>
      </c>
    </row>
    <row r="20" spans="1:8">
      <c r="F20" s="372">
        <v>44488</v>
      </c>
      <c r="G20" s="371" t="s">
        <v>1719</v>
      </c>
      <c r="H20" s="371" t="s">
        <v>1749</v>
      </c>
    </row>
    <row r="21" spans="1:8">
      <c r="F21" s="372">
        <v>44489</v>
      </c>
      <c r="G21" s="371" t="s">
        <v>1729</v>
      </c>
      <c r="H21" s="371" t="s">
        <v>1750</v>
      </c>
    </row>
    <row r="22" spans="1:8">
      <c r="F22" s="372">
        <v>44501</v>
      </c>
      <c r="G22" s="371" t="s">
        <v>1751</v>
      </c>
      <c r="H22" s="371" t="s">
        <v>1752</v>
      </c>
    </row>
    <row r="23" spans="1:8">
      <c r="F23" s="372">
        <v>44504</v>
      </c>
      <c r="G23" s="371" t="s">
        <v>1716</v>
      </c>
      <c r="H23" s="371" t="s">
        <v>1753</v>
      </c>
    </row>
    <row r="24" spans="1:8">
      <c r="F24" s="372">
        <v>44505</v>
      </c>
      <c r="G24" s="371" t="s">
        <v>1724</v>
      </c>
      <c r="H24" s="371" t="s">
        <v>1754</v>
      </c>
    </row>
    <row r="25" spans="1:8">
      <c r="F25" s="372">
        <v>44555</v>
      </c>
      <c r="G25" s="371" t="s">
        <v>1735</v>
      </c>
      <c r="H25" s="371" t="s">
        <v>1755</v>
      </c>
    </row>
    <row r="28" spans="1:8" ht="27" thickBot="1">
      <c r="C28" s="444" t="s">
        <v>1756</v>
      </c>
      <c r="D28" s="444"/>
    </row>
    <row r="29" spans="1:8">
      <c r="B29" s="371" t="s">
        <v>1757</v>
      </c>
      <c r="C29" s="379">
        <v>44317</v>
      </c>
      <c r="D29" s="379">
        <v>44348</v>
      </c>
    </row>
    <row r="30" spans="1:8" ht="27" thickBot="1">
      <c r="A30" s="374" t="s">
        <v>1758</v>
      </c>
      <c r="B30" s="374" t="s">
        <v>1759</v>
      </c>
    </row>
    <row r="31" spans="1:8">
      <c r="A31" s="371" t="s">
        <v>1760</v>
      </c>
    </row>
    <row r="32" spans="1:8">
      <c r="A32" s="371" t="s">
        <v>1761</v>
      </c>
    </row>
    <row r="37" spans="1:1">
      <c r="A37" s="371" t="s">
        <v>1762</v>
      </c>
    </row>
  </sheetData>
  <mergeCells count="1">
    <mergeCell ref="C28:D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195"/>
  <sheetViews>
    <sheetView topLeftCell="A69" zoomScale="115" zoomScaleNormal="115" workbookViewId="0">
      <selection activeCell="C87" sqref="C87"/>
    </sheetView>
  </sheetViews>
  <sheetFormatPr defaultColWidth="9.28515625" defaultRowHeight="12.75"/>
  <cols>
    <col min="1" max="1" width="7.42578125" style="97" customWidth="1"/>
    <col min="2" max="2" width="42.7109375" style="97" customWidth="1"/>
    <col min="3" max="3" width="18" style="97" bestFit="1" customWidth="1"/>
    <col min="4" max="4" width="19.28515625" style="97" bestFit="1" customWidth="1"/>
    <col min="5" max="16384" width="9.28515625" style="97"/>
  </cols>
  <sheetData>
    <row r="1" spans="1:256">
      <c r="A1" s="125"/>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c r="AT1" s="125"/>
      <c r="AU1" s="125"/>
      <c r="AV1" s="125"/>
      <c r="AW1" s="125"/>
      <c r="AX1" s="125"/>
      <c r="AY1" s="125"/>
      <c r="AZ1" s="125"/>
      <c r="BA1" s="125"/>
      <c r="BB1" s="125"/>
      <c r="BC1" s="125"/>
      <c r="BD1" s="125"/>
      <c r="BE1" s="125"/>
      <c r="BF1" s="125"/>
      <c r="BG1" s="125"/>
      <c r="BH1" s="125"/>
      <c r="BI1" s="125"/>
      <c r="BJ1" s="125"/>
      <c r="BK1" s="125"/>
      <c r="BL1" s="125"/>
      <c r="BM1" s="125"/>
      <c r="BN1" s="125"/>
      <c r="BO1" s="125"/>
      <c r="BP1" s="125"/>
      <c r="BQ1" s="125"/>
      <c r="BR1" s="125"/>
      <c r="BS1" s="125"/>
      <c r="BT1" s="125"/>
      <c r="BU1" s="125"/>
      <c r="BV1" s="125"/>
      <c r="BW1" s="125"/>
      <c r="BX1" s="125"/>
      <c r="BY1" s="125"/>
      <c r="BZ1" s="125"/>
      <c r="CA1" s="125"/>
      <c r="CB1" s="125"/>
      <c r="CC1" s="125"/>
      <c r="CD1" s="125"/>
      <c r="CE1" s="125"/>
      <c r="CF1" s="125"/>
      <c r="CG1" s="125"/>
      <c r="CH1" s="125"/>
      <c r="CI1" s="125"/>
      <c r="CJ1" s="125"/>
      <c r="CK1" s="125"/>
      <c r="CL1" s="125"/>
      <c r="CM1" s="125"/>
      <c r="CN1" s="125"/>
      <c r="CO1" s="125"/>
      <c r="CP1" s="125"/>
      <c r="CQ1" s="125"/>
      <c r="CR1" s="125"/>
      <c r="CS1" s="125"/>
      <c r="CT1" s="125"/>
      <c r="CU1" s="125"/>
      <c r="CV1" s="125"/>
      <c r="CW1" s="125"/>
      <c r="CX1" s="125"/>
      <c r="CY1" s="125"/>
      <c r="CZ1" s="125"/>
      <c r="DA1" s="125"/>
      <c r="DB1" s="125"/>
      <c r="DC1" s="125"/>
      <c r="DD1" s="125"/>
      <c r="DE1" s="125"/>
      <c r="DF1" s="125"/>
      <c r="DG1" s="125"/>
      <c r="DH1" s="125"/>
      <c r="DI1" s="125"/>
      <c r="DJ1" s="125"/>
      <c r="DK1" s="125"/>
      <c r="DL1" s="125"/>
      <c r="DM1" s="125"/>
      <c r="DN1" s="125"/>
      <c r="DO1" s="125"/>
      <c r="DP1" s="125"/>
      <c r="DQ1" s="125"/>
      <c r="DR1" s="125"/>
      <c r="DS1" s="125"/>
      <c r="DT1" s="125"/>
      <c r="DU1" s="125"/>
      <c r="DV1" s="125"/>
      <c r="DW1" s="125"/>
      <c r="DX1" s="125"/>
      <c r="DY1" s="125"/>
      <c r="DZ1" s="125"/>
      <c r="EA1" s="125"/>
      <c r="EB1" s="125"/>
      <c r="EC1" s="125"/>
      <c r="ED1" s="125"/>
      <c r="EE1" s="125"/>
      <c r="EF1" s="125"/>
      <c r="EG1" s="125"/>
      <c r="EH1" s="125"/>
      <c r="EI1" s="125"/>
      <c r="EJ1" s="125"/>
      <c r="EK1" s="125"/>
      <c r="EL1" s="125"/>
      <c r="EM1" s="125"/>
      <c r="EN1" s="125"/>
      <c r="EO1" s="125"/>
      <c r="EP1" s="125"/>
      <c r="EQ1" s="125"/>
      <c r="ER1" s="125"/>
      <c r="ES1" s="125"/>
      <c r="ET1" s="125"/>
      <c r="EU1" s="125"/>
      <c r="EV1" s="125"/>
      <c r="EW1" s="125"/>
      <c r="EX1" s="125"/>
      <c r="EY1" s="125"/>
      <c r="EZ1" s="125"/>
      <c r="FA1" s="125"/>
      <c r="FB1" s="125"/>
      <c r="FC1" s="125"/>
      <c r="FD1" s="125"/>
      <c r="FE1" s="125"/>
      <c r="FF1" s="125"/>
      <c r="FG1" s="125"/>
      <c r="FH1" s="125"/>
      <c r="FI1" s="125"/>
      <c r="FJ1" s="125"/>
      <c r="FK1" s="125"/>
      <c r="FL1" s="125"/>
      <c r="FM1" s="125"/>
      <c r="FN1" s="125"/>
      <c r="FO1" s="125"/>
      <c r="FP1" s="125"/>
      <c r="FQ1" s="125"/>
      <c r="FR1" s="125"/>
      <c r="FS1" s="125"/>
      <c r="FT1" s="125"/>
      <c r="FU1" s="125"/>
      <c r="FV1" s="125"/>
      <c r="FW1" s="125"/>
      <c r="FX1" s="125"/>
      <c r="FY1" s="125"/>
      <c r="FZ1" s="125"/>
      <c r="GA1" s="125"/>
      <c r="GB1" s="125"/>
      <c r="GC1" s="125"/>
      <c r="GD1" s="125"/>
      <c r="GE1" s="125"/>
      <c r="GF1" s="125"/>
      <c r="GG1" s="125"/>
      <c r="GH1" s="125"/>
      <c r="GI1" s="125"/>
      <c r="GJ1" s="125"/>
      <c r="GK1" s="125"/>
      <c r="GL1" s="125"/>
      <c r="GM1" s="125"/>
      <c r="GN1" s="125"/>
      <c r="GO1" s="125"/>
      <c r="GP1" s="125"/>
      <c r="GQ1" s="125"/>
      <c r="GR1" s="125"/>
      <c r="GS1" s="125"/>
      <c r="GT1" s="125"/>
      <c r="GU1" s="125"/>
      <c r="GV1" s="125"/>
      <c r="GW1" s="125"/>
      <c r="GX1" s="125"/>
      <c r="GY1" s="125"/>
      <c r="GZ1" s="125"/>
      <c r="HA1" s="125"/>
      <c r="HB1" s="125"/>
      <c r="HC1" s="125"/>
      <c r="HD1" s="125"/>
      <c r="HE1" s="125"/>
      <c r="HF1" s="125"/>
      <c r="HG1" s="125"/>
      <c r="HH1" s="125"/>
      <c r="HI1" s="125"/>
      <c r="HJ1" s="125"/>
      <c r="HK1" s="125"/>
      <c r="HL1" s="125"/>
      <c r="HM1" s="125"/>
      <c r="HN1" s="125"/>
      <c r="HO1" s="125"/>
      <c r="HP1" s="125"/>
      <c r="HQ1" s="125"/>
      <c r="HR1" s="125"/>
      <c r="HS1" s="125"/>
      <c r="HT1" s="125"/>
      <c r="HU1" s="125"/>
      <c r="HV1" s="125"/>
      <c r="HW1" s="125"/>
      <c r="HX1" s="125"/>
      <c r="HY1" s="125"/>
      <c r="HZ1" s="125"/>
      <c r="IA1" s="125"/>
      <c r="IB1" s="125"/>
      <c r="IC1" s="125"/>
      <c r="ID1" s="125"/>
      <c r="IE1" s="125"/>
      <c r="IF1" s="125"/>
      <c r="IG1" s="125"/>
      <c r="IH1" s="125"/>
      <c r="II1" s="125"/>
      <c r="IJ1" s="125"/>
      <c r="IK1" s="125"/>
      <c r="IL1" s="125"/>
      <c r="IM1" s="125"/>
      <c r="IN1" s="125"/>
      <c r="IO1" s="125"/>
      <c r="IP1" s="125"/>
      <c r="IQ1" s="125"/>
      <c r="IR1" s="125"/>
      <c r="IS1" s="125"/>
      <c r="IT1" s="125"/>
      <c r="IU1" s="125"/>
      <c r="IV1" s="125"/>
    </row>
    <row r="2" spans="1:256" ht="15.75">
      <c r="A2" s="417" t="s">
        <v>885</v>
      </c>
      <c r="B2" s="417"/>
      <c r="C2" s="417"/>
      <c r="D2" s="417"/>
      <c r="E2" s="417"/>
      <c r="F2" s="417"/>
      <c r="G2" s="417"/>
      <c r="H2" s="417"/>
      <c r="I2" s="417"/>
    </row>
    <row r="4" spans="1:256">
      <c r="A4" s="126"/>
      <c r="B4" s="126" t="s">
        <v>886</v>
      </c>
    </row>
    <row r="5" spans="1:256">
      <c r="A5" s="126"/>
      <c r="B5" s="126" t="s">
        <v>887</v>
      </c>
    </row>
    <row r="6" spans="1:256">
      <c r="A6" s="126"/>
      <c r="B6" s="126"/>
    </row>
    <row r="7" spans="1:256">
      <c r="A7" s="126" t="s">
        <v>888</v>
      </c>
      <c r="B7" s="126"/>
    </row>
    <row r="8" spans="1:256">
      <c r="A8" s="126"/>
      <c r="B8" s="126"/>
    </row>
    <row r="9" spans="1:256">
      <c r="A9" s="126" t="s">
        <v>889</v>
      </c>
      <c r="B9" s="126"/>
      <c r="F9" s="97">
        <v>20</v>
      </c>
    </row>
    <row r="10" spans="1:256">
      <c r="A10" s="126" t="s">
        <v>890</v>
      </c>
      <c r="B10" s="126"/>
    </row>
    <row r="12" spans="1:256">
      <c r="A12" s="127" t="s">
        <v>891</v>
      </c>
      <c r="B12" s="127" t="s">
        <v>892</v>
      </c>
      <c r="C12" s="127" t="s">
        <v>893</v>
      </c>
      <c r="D12" s="127" t="s">
        <v>894</v>
      </c>
      <c r="E12" s="127" t="s">
        <v>895</v>
      </c>
      <c r="F12" s="127" t="s">
        <v>896</v>
      </c>
    </row>
    <row r="13" spans="1:256">
      <c r="B13" s="128"/>
      <c r="C13" s="128" t="s">
        <v>897</v>
      </c>
      <c r="D13" s="129">
        <v>0.1</v>
      </c>
      <c r="E13" s="129" t="s">
        <v>897</v>
      </c>
      <c r="F13" s="129"/>
    </row>
    <row r="14" spans="1:256">
      <c r="A14" s="128">
        <v>1</v>
      </c>
      <c r="B14" s="128" t="s">
        <v>898</v>
      </c>
      <c r="C14" s="130">
        <v>109</v>
      </c>
      <c r="D14" s="129">
        <f>C14*10%</f>
        <v>10.9</v>
      </c>
      <c r="E14" s="129">
        <f>SUM(C14:D14)</f>
        <v>119.9</v>
      </c>
      <c r="F14" s="129">
        <f>E14*20</f>
        <v>2398</v>
      </c>
    </row>
    <row r="15" spans="1:256" ht="15.75">
      <c r="A15" s="128">
        <v>2</v>
      </c>
      <c r="B15" s="128" t="s">
        <v>899</v>
      </c>
      <c r="C15" s="130">
        <v>41</v>
      </c>
      <c r="D15" s="129">
        <f t="shared" ref="D15:D17" si="0">C15*10%</f>
        <v>4.1000000000000005</v>
      </c>
      <c r="E15" s="129">
        <f t="shared" ref="E15:E17" si="1">SUM(C15:D15)</f>
        <v>45.1</v>
      </c>
      <c r="F15" s="129">
        <f t="shared" ref="F15:F17" si="2">E15*20</f>
        <v>902</v>
      </c>
      <c r="I15" s="131"/>
    </row>
    <row r="16" spans="1:256">
      <c r="A16" s="128">
        <v>3</v>
      </c>
      <c r="B16" s="128" t="s">
        <v>900</v>
      </c>
      <c r="C16" s="130">
        <v>4</v>
      </c>
      <c r="D16" s="129">
        <f t="shared" si="0"/>
        <v>0.4</v>
      </c>
      <c r="E16" s="129">
        <f t="shared" si="1"/>
        <v>4.4000000000000004</v>
      </c>
      <c r="F16" s="129">
        <f t="shared" si="2"/>
        <v>88</v>
      </c>
    </row>
    <row r="17" spans="1:10">
      <c r="A17" s="128">
        <v>4</v>
      </c>
      <c r="B17" s="128" t="s">
        <v>900</v>
      </c>
      <c r="C17" s="130">
        <v>0.8</v>
      </c>
      <c r="D17" s="129">
        <f t="shared" si="0"/>
        <v>8.0000000000000016E-2</v>
      </c>
      <c r="E17" s="129">
        <f t="shared" si="1"/>
        <v>0.88000000000000012</v>
      </c>
      <c r="F17" s="129">
        <f t="shared" si="2"/>
        <v>17.600000000000001</v>
      </c>
    </row>
    <row r="18" spans="1:10">
      <c r="B18" s="132" t="s">
        <v>901</v>
      </c>
      <c r="C18" s="133"/>
      <c r="D18" s="134"/>
      <c r="E18" s="134"/>
      <c r="F18" s="135">
        <f>SUM(F14:F17)</f>
        <v>3405.6</v>
      </c>
    </row>
    <row r="19" spans="1:10">
      <c r="A19" s="418" t="s">
        <v>902</v>
      </c>
      <c r="B19" s="418"/>
      <c r="C19" s="418"/>
      <c r="D19" s="418"/>
      <c r="E19" s="418"/>
    </row>
    <row r="21" spans="1:10" ht="15.75">
      <c r="A21" s="416" t="s">
        <v>903</v>
      </c>
      <c r="B21" s="416"/>
      <c r="C21" s="416"/>
      <c r="D21" s="416"/>
      <c r="E21" s="416"/>
      <c r="F21" s="416"/>
      <c r="G21" s="416"/>
      <c r="H21" s="416"/>
      <c r="I21" s="416"/>
    </row>
    <row r="22" spans="1:10" ht="15.75">
      <c r="J22" s="131"/>
    </row>
    <row r="23" spans="1:10">
      <c r="B23" s="136" t="s">
        <v>904</v>
      </c>
      <c r="C23" s="136"/>
      <c r="D23" s="136"/>
      <c r="E23" s="136"/>
      <c r="F23" s="136"/>
      <c r="G23" s="136"/>
      <c r="H23" s="136"/>
      <c r="I23" s="136"/>
    </row>
    <row r="24" spans="1:10">
      <c r="B24" s="136" t="s">
        <v>905</v>
      </c>
      <c r="C24" s="136"/>
      <c r="D24" s="136"/>
      <c r="E24" s="136"/>
      <c r="F24" s="136"/>
      <c r="G24" s="136"/>
      <c r="H24" s="136"/>
      <c r="I24" s="136"/>
    </row>
    <row r="25" spans="1:10">
      <c r="B25" s="136" t="s">
        <v>1596</v>
      </c>
      <c r="C25" s="136"/>
      <c r="D25" s="136"/>
      <c r="E25" s="136"/>
      <c r="F25" s="136"/>
      <c r="G25" s="136"/>
      <c r="H25" s="136"/>
      <c r="I25" s="136"/>
    </row>
    <row r="26" spans="1:10">
      <c r="A26" s="136"/>
      <c r="B26" s="136" t="s">
        <v>906</v>
      </c>
      <c r="C26" s="136"/>
      <c r="D26" s="136"/>
      <c r="E26" s="136"/>
      <c r="F26" s="136"/>
      <c r="G26" s="136"/>
      <c r="H26" s="136"/>
      <c r="I26" s="136"/>
    </row>
    <row r="27" spans="1:10">
      <c r="A27" s="136"/>
      <c r="B27" s="136"/>
      <c r="C27" s="136"/>
      <c r="D27" s="136"/>
      <c r="E27" s="136"/>
      <c r="F27" s="136"/>
      <c r="G27" s="136"/>
      <c r="H27" s="136"/>
      <c r="I27" s="136"/>
    </row>
    <row r="28" spans="1:10" ht="15.75">
      <c r="A28" s="416" t="s">
        <v>907</v>
      </c>
      <c r="B28" s="416"/>
      <c r="C28" s="416"/>
      <c r="D28" s="416"/>
      <c r="E28" s="416"/>
      <c r="F28" s="416"/>
      <c r="G28" s="416"/>
      <c r="H28" s="416"/>
      <c r="I28" s="416"/>
    </row>
    <row r="29" spans="1:10">
      <c r="A29" s="136"/>
      <c r="B29" s="136"/>
      <c r="C29" s="136"/>
      <c r="D29" s="136"/>
      <c r="E29" s="136"/>
      <c r="F29" s="136"/>
      <c r="G29" s="136"/>
      <c r="H29" s="136"/>
      <c r="I29" s="136"/>
    </row>
    <row r="30" spans="1:10">
      <c r="B30" s="136" t="s">
        <v>908</v>
      </c>
      <c r="C30" s="136"/>
      <c r="D30" s="136"/>
      <c r="E30" s="136"/>
      <c r="F30" s="136"/>
      <c r="G30" s="136"/>
      <c r="H30" s="136"/>
      <c r="I30" s="136"/>
    </row>
    <row r="31" spans="1:10">
      <c r="A31" s="136"/>
      <c r="B31" s="136"/>
      <c r="C31" s="136"/>
      <c r="D31" s="136"/>
      <c r="E31" s="136"/>
      <c r="F31" s="136"/>
      <c r="G31" s="136"/>
      <c r="H31" s="136"/>
      <c r="I31" s="136"/>
    </row>
    <row r="32" spans="1:10">
      <c r="A32" s="415" t="s">
        <v>909</v>
      </c>
      <c r="B32" s="415"/>
      <c r="C32" s="136"/>
      <c r="D32" s="136"/>
      <c r="E32" s="136"/>
      <c r="F32" s="136"/>
      <c r="G32" s="136"/>
      <c r="H32" s="136"/>
    </row>
    <row r="33" spans="1:10">
      <c r="A33" s="137"/>
      <c r="B33" s="137"/>
      <c r="C33" s="136"/>
      <c r="D33" s="136"/>
      <c r="E33" s="136"/>
      <c r="F33" s="136"/>
      <c r="G33" s="136"/>
      <c r="H33" s="136"/>
    </row>
    <row r="34" spans="1:10">
      <c r="A34" s="136" t="s">
        <v>910</v>
      </c>
      <c r="B34" s="136"/>
      <c r="C34" s="136"/>
      <c r="D34" s="136"/>
      <c r="E34" s="136"/>
      <c r="F34" s="136"/>
      <c r="G34" s="136"/>
      <c r="H34" s="136"/>
    </row>
    <row r="35" spans="1:10">
      <c r="B35" s="138" t="s">
        <v>911</v>
      </c>
      <c r="C35" s="139">
        <f>E14*3</f>
        <v>359.70000000000005</v>
      </c>
      <c r="D35" s="136"/>
      <c r="E35" s="136"/>
      <c r="F35" s="136"/>
      <c r="G35" s="136"/>
      <c r="H35" s="136"/>
    </row>
    <row r="36" spans="1:10">
      <c r="A36" s="136"/>
      <c r="B36" s="136"/>
      <c r="C36" s="136"/>
      <c r="D36" s="136"/>
      <c r="E36" s="136"/>
      <c r="F36" s="136"/>
      <c r="G36" s="136"/>
      <c r="H36" s="136"/>
    </row>
    <row r="37" spans="1:10">
      <c r="A37" s="136" t="s">
        <v>912</v>
      </c>
      <c r="B37" s="136"/>
      <c r="C37" s="136"/>
      <c r="D37" s="136"/>
      <c r="E37" s="136"/>
      <c r="F37" s="136"/>
      <c r="G37" s="136"/>
      <c r="H37" s="136"/>
    </row>
    <row r="38" spans="1:10">
      <c r="A38" s="138" t="s">
        <v>913</v>
      </c>
      <c r="C38" s="140">
        <f>(SUM(E15:E17)*3)</f>
        <v>151.14000000000001</v>
      </c>
      <c r="D38" s="136"/>
      <c r="E38" s="136"/>
      <c r="F38" s="136"/>
      <c r="G38" s="136"/>
      <c r="H38" s="136"/>
    </row>
    <row r="39" spans="1:10">
      <c r="A39" s="136"/>
      <c r="B39" s="136"/>
      <c r="C39" s="136"/>
      <c r="D39" s="136"/>
      <c r="E39" s="136"/>
      <c r="F39" s="136"/>
      <c r="G39" s="136"/>
      <c r="H39" s="136"/>
    </row>
    <row r="40" spans="1:10">
      <c r="A40" s="136" t="s">
        <v>914</v>
      </c>
      <c r="B40" s="136"/>
      <c r="C40" s="136"/>
      <c r="D40" s="136"/>
      <c r="E40" s="136"/>
      <c r="F40" s="136"/>
      <c r="G40" s="136"/>
      <c r="H40" s="136"/>
    </row>
    <row r="41" spans="1:10" ht="15.75">
      <c r="A41" s="138" t="s">
        <v>915</v>
      </c>
      <c r="C41" s="139">
        <f>8*25</f>
        <v>200</v>
      </c>
      <c r="D41" s="136"/>
      <c r="E41" s="136"/>
      <c r="F41" s="136"/>
      <c r="G41" s="136"/>
      <c r="H41" s="136"/>
      <c r="J41" s="131"/>
    </row>
    <row r="42" spans="1:10">
      <c r="A42" s="136"/>
      <c r="B42" s="136"/>
      <c r="C42" s="136"/>
      <c r="D42" s="136"/>
      <c r="E42" s="136"/>
      <c r="F42" s="136"/>
      <c r="G42" s="136"/>
      <c r="H42" s="136"/>
    </row>
    <row r="43" spans="1:10">
      <c r="A43" s="136" t="s">
        <v>916</v>
      </c>
      <c r="C43" s="141">
        <v>500</v>
      </c>
      <c r="D43" s="136"/>
      <c r="E43" s="136"/>
      <c r="F43" s="136"/>
      <c r="G43" s="136"/>
      <c r="H43" s="136"/>
    </row>
    <row r="44" spans="1:10">
      <c r="A44" s="136"/>
      <c r="D44" s="136"/>
      <c r="E44" s="136"/>
      <c r="F44" s="136"/>
      <c r="G44" s="136"/>
      <c r="H44" s="136"/>
    </row>
    <row r="45" spans="1:10">
      <c r="A45" s="132" t="s">
        <v>917</v>
      </c>
      <c r="B45" s="132"/>
      <c r="C45" s="132">
        <f>SUM(C35,C38,C41,C43)</f>
        <v>1210.8400000000001</v>
      </c>
      <c r="D45" s="136"/>
      <c r="E45" s="136"/>
      <c r="F45" s="136"/>
      <c r="G45" s="136"/>
      <c r="H45" s="136"/>
    </row>
    <row r="46" spans="1:10">
      <c r="B46" s="136"/>
      <c r="C46" s="136"/>
      <c r="D46" s="136"/>
      <c r="E46" s="136"/>
      <c r="F46" s="136"/>
      <c r="G46" s="136"/>
      <c r="H46" s="136"/>
    </row>
    <row r="47" spans="1:10" ht="15.75">
      <c r="A47" s="416" t="s">
        <v>918</v>
      </c>
      <c r="B47" s="416"/>
      <c r="C47" s="416"/>
      <c r="D47" s="416"/>
      <c r="E47" s="416"/>
      <c r="F47" s="416"/>
      <c r="G47" s="416"/>
      <c r="H47" s="416"/>
      <c r="I47" s="416"/>
    </row>
    <row r="48" spans="1:10">
      <c r="A48" s="415" t="s">
        <v>919</v>
      </c>
      <c r="B48" s="415"/>
      <c r="C48" s="136"/>
      <c r="D48" s="136"/>
      <c r="E48" s="136"/>
      <c r="F48" s="136"/>
      <c r="G48" s="136"/>
      <c r="H48" s="136"/>
      <c r="I48" s="136"/>
    </row>
    <row r="49" spans="1:10">
      <c r="A49" s="137"/>
      <c r="B49" s="137"/>
      <c r="C49" s="136"/>
      <c r="D49" s="136"/>
      <c r="E49" s="136"/>
      <c r="F49" s="136"/>
      <c r="G49" s="136"/>
      <c r="H49" s="136"/>
      <c r="I49" s="136"/>
    </row>
    <row r="50" spans="1:10">
      <c r="A50" s="136" t="s">
        <v>920</v>
      </c>
      <c r="B50" s="136"/>
      <c r="C50" s="136"/>
      <c r="E50" s="136"/>
      <c r="F50" s="136"/>
      <c r="G50" s="136"/>
      <c r="H50" s="136"/>
      <c r="I50" s="136"/>
    </row>
    <row r="51" spans="1:10">
      <c r="A51" s="136"/>
      <c r="B51" s="138" t="s">
        <v>921</v>
      </c>
      <c r="C51" s="139">
        <f>4*100</f>
        <v>400</v>
      </c>
      <c r="D51" s="136"/>
      <c r="E51" s="136"/>
      <c r="F51" s="136"/>
      <c r="G51" s="136"/>
      <c r="H51" s="136"/>
    </row>
    <row r="52" spans="1:10" ht="15.75">
      <c r="A52" s="136"/>
      <c r="B52" s="136"/>
      <c r="C52" s="136"/>
      <c r="D52" s="136"/>
      <c r="E52" s="136"/>
      <c r="F52" s="136"/>
      <c r="G52" s="136"/>
      <c r="H52" s="136"/>
      <c r="I52" s="136"/>
      <c r="J52" s="131"/>
    </row>
    <row r="53" spans="1:10">
      <c r="A53" s="136" t="s">
        <v>922</v>
      </c>
      <c r="B53" s="136"/>
      <c r="C53" s="136"/>
      <c r="D53" s="136"/>
      <c r="E53" s="136"/>
      <c r="F53" s="136"/>
      <c r="G53" s="136"/>
      <c r="H53" s="136"/>
      <c r="I53" s="136"/>
    </row>
    <row r="54" spans="1:10">
      <c r="A54" s="136"/>
      <c r="B54" s="138" t="s">
        <v>923</v>
      </c>
      <c r="C54" s="139">
        <f>4*1000</f>
        <v>4000</v>
      </c>
      <c r="D54" s="136"/>
      <c r="E54" s="136"/>
      <c r="F54" s="136"/>
      <c r="G54" s="136"/>
      <c r="H54" s="136"/>
      <c r="I54" s="136"/>
    </row>
    <row r="55" spans="1:10">
      <c r="A55" s="136"/>
      <c r="B55" s="136"/>
      <c r="C55" s="136"/>
      <c r="D55" s="136"/>
      <c r="E55" s="136"/>
      <c r="F55" s="136"/>
      <c r="G55" s="136"/>
      <c r="H55" s="136"/>
      <c r="I55" s="136"/>
    </row>
    <row r="56" spans="1:10">
      <c r="A56" s="132" t="s">
        <v>924</v>
      </c>
      <c r="B56" s="132"/>
      <c r="C56" s="132">
        <f>SUM(C51,C54)</f>
        <v>4400</v>
      </c>
      <c r="D56" s="136"/>
      <c r="E56" s="136"/>
      <c r="F56" s="136"/>
      <c r="G56" s="136"/>
      <c r="H56" s="136"/>
      <c r="I56" s="136"/>
    </row>
    <row r="57" spans="1:10">
      <c r="A57" s="136"/>
      <c r="B57" s="136"/>
      <c r="C57" s="136"/>
      <c r="D57" s="136"/>
      <c r="E57" s="136"/>
      <c r="F57" s="136"/>
      <c r="G57" s="136"/>
      <c r="H57" s="136"/>
      <c r="I57" s="136"/>
    </row>
    <row r="58" spans="1:10" ht="15.75">
      <c r="A58" s="416" t="s">
        <v>925</v>
      </c>
      <c r="B58" s="416"/>
      <c r="C58" s="416"/>
      <c r="D58" s="416"/>
      <c r="E58" s="416"/>
      <c r="F58" s="416"/>
      <c r="G58" s="416"/>
      <c r="H58" s="416"/>
      <c r="I58" s="416"/>
    </row>
    <row r="59" spans="1:10">
      <c r="A59" s="415" t="s">
        <v>926</v>
      </c>
      <c r="B59" s="415"/>
    </row>
    <row r="60" spans="1:10">
      <c r="A60" s="137"/>
      <c r="B60" s="137"/>
    </row>
    <row r="62" spans="1:10">
      <c r="A62" s="136">
        <v>1</v>
      </c>
      <c r="B62" s="136" t="s">
        <v>927</v>
      </c>
      <c r="C62" s="132">
        <v>3405.6</v>
      </c>
    </row>
    <row r="63" spans="1:10">
      <c r="A63" s="136"/>
      <c r="B63" s="142" t="s">
        <v>928</v>
      </c>
    </row>
    <row r="64" spans="1:10">
      <c r="A64" s="136"/>
    </row>
    <row r="65" spans="1:11">
      <c r="A65" s="136">
        <v>2</v>
      </c>
      <c r="B65" s="136" t="s">
        <v>929</v>
      </c>
      <c r="C65" s="132">
        <v>1210.8400000000001</v>
      </c>
    </row>
    <row r="66" spans="1:11">
      <c r="A66" s="136"/>
      <c r="B66" s="142" t="s">
        <v>930</v>
      </c>
    </row>
    <row r="67" spans="1:11">
      <c r="A67" s="136"/>
    </row>
    <row r="68" spans="1:11">
      <c r="A68" s="136">
        <v>3</v>
      </c>
      <c r="B68" s="136" t="s">
        <v>919</v>
      </c>
      <c r="C68" s="132">
        <v>4400</v>
      </c>
    </row>
    <row r="69" spans="1:11">
      <c r="A69" s="136"/>
      <c r="B69" s="142" t="s">
        <v>931</v>
      </c>
    </row>
    <row r="70" spans="1:11">
      <c r="A70" s="136"/>
    </row>
    <row r="71" spans="1:11">
      <c r="A71" s="136">
        <v>4</v>
      </c>
      <c r="B71" s="136" t="s">
        <v>932</v>
      </c>
      <c r="C71" s="402">
        <f>SUM(C62,C65,C68)</f>
        <v>9016.44</v>
      </c>
    </row>
    <row r="72" spans="1:11">
      <c r="B72" s="138" t="s">
        <v>933</v>
      </c>
    </row>
    <row r="74" spans="1:11" ht="15.75">
      <c r="A74" s="416" t="s">
        <v>934</v>
      </c>
      <c r="B74" s="416"/>
      <c r="C74" s="416"/>
      <c r="D74" s="416"/>
      <c r="E74" s="416"/>
      <c r="F74" s="416"/>
      <c r="G74" s="416"/>
      <c r="H74" s="416"/>
      <c r="I74" s="416"/>
    </row>
    <row r="76" spans="1:11">
      <c r="A76" s="136"/>
      <c r="B76" s="136" t="s">
        <v>935</v>
      </c>
      <c r="C76" s="136"/>
      <c r="D76" s="136"/>
      <c r="E76" s="136"/>
      <c r="F76" s="136"/>
      <c r="G76" s="136"/>
      <c r="H76" s="136"/>
      <c r="I76" s="136"/>
      <c r="J76" s="136"/>
      <c r="K76" s="136"/>
    </row>
    <row r="77" spans="1:11">
      <c r="A77" s="136"/>
      <c r="B77" s="136"/>
      <c r="C77" s="136"/>
      <c r="D77" s="136"/>
      <c r="E77" s="136"/>
      <c r="F77" s="136"/>
      <c r="G77" s="136"/>
      <c r="H77" s="136"/>
      <c r="I77" s="136"/>
      <c r="J77" s="136"/>
      <c r="K77" s="136"/>
    </row>
    <row r="78" spans="1:11">
      <c r="A78" s="136">
        <v>1</v>
      </c>
      <c r="B78" s="136" t="s">
        <v>936</v>
      </c>
      <c r="C78" s="132">
        <f>C71*30%</f>
        <v>2704.9320000000002</v>
      </c>
      <c r="D78" s="136"/>
      <c r="E78" s="136"/>
      <c r="F78" s="136"/>
      <c r="G78" s="136"/>
      <c r="H78" s="136"/>
      <c r="I78" s="136"/>
      <c r="J78" s="136"/>
      <c r="K78" s="136"/>
    </row>
    <row r="79" spans="1:11">
      <c r="A79" s="136"/>
      <c r="B79" s="138" t="s">
        <v>937</v>
      </c>
      <c r="C79" s="136"/>
      <c r="D79" s="136"/>
      <c r="E79" s="136"/>
      <c r="F79" s="136"/>
      <c r="G79" s="136"/>
      <c r="H79" s="136"/>
      <c r="I79" s="136"/>
      <c r="J79" s="136"/>
      <c r="K79" s="136"/>
    </row>
    <row r="80" spans="1:11">
      <c r="A80" s="136"/>
      <c r="B80" s="136"/>
      <c r="C80" s="136"/>
      <c r="D80" s="136"/>
      <c r="E80" s="136"/>
      <c r="F80" s="136"/>
      <c r="G80" s="136"/>
      <c r="H80" s="136"/>
      <c r="I80" s="136"/>
      <c r="J80" s="136"/>
      <c r="K80" s="136"/>
    </row>
    <row r="81" spans="1:11">
      <c r="A81" s="136">
        <v>2</v>
      </c>
      <c r="B81" s="136" t="s">
        <v>938</v>
      </c>
      <c r="C81" s="132">
        <f>C71*5%</f>
        <v>450.82200000000006</v>
      </c>
      <c r="D81" s="136"/>
      <c r="E81" s="136"/>
      <c r="F81" s="136"/>
      <c r="G81" s="136"/>
      <c r="H81" s="136"/>
      <c r="I81" s="136"/>
      <c r="J81" s="136"/>
      <c r="K81" s="136"/>
    </row>
    <row r="82" spans="1:11">
      <c r="A82" s="136"/>
      <c r="B82" s="138" t="s">
        <v>939</v>
      </c>
      <c r="C82" s="136"/>
      <c r="D82" s="136"/>
      <c r="E82" s="136"/>
      <c r="F82" s="136"/>
      <c r="G82" s="136"/>
      <c r="H82" s="136"/>
      <c r="I82" s="136"/>
      <c r="J82" s="136"/>
      <c r="K82" s="136"/>
    </row>
    <row r="83" spans="1:11">
      <c r="A83" s="136"/>
      <c r="B83" s="136"/>
      <c r="C83" s="136"/>
      <c r="D83" s="136"/>
      <c r="E83" s="136"/>
      <c r="F83" s="136"/>
      <c r="G83" s="136"/>
      <c r="H83" s="136"/>
      <c r="I83" s="136"/>
      <c r="J83" s="136"/>
      <c r="K83" s="136"/>
    </row>
    <row r="84" spans="1:11">
      <c r="A84" s="136">
        <v>3</v>
      </c>
      <c r="B84" s="136" t="s">
        <v>940</v>
      </c>
      <c r="C84" s="132">
        <f>C71*10%</f>
        <v>901.64400000000012</v>
      </c>
      <c r="D84" s="136"/>
      <c r="E84" s="136"/>
      <c r="F84" s="136"/>
      <c r="G84" s="136"/>
      <c r="H84" s="136"/>
      <c r="I84" s="136"/>
      <c r="J84" s="136"/>
      <c r="K84" s="136"/>
    </row>
    <row r="85" spans="1:11">
      <c r="A85" s="136"/>
      <c r="B85" s="138" t="s">
        <v>941</v>
      </c>
      <c r="C85" s="136"/>
      <c r="D85" s="136"/>
      <c r="E85" s="136"/>
      <c r="F85" s="136"/>
      <c r="G85" s="136"/>
      <c r="H85" s="136"/>
      <c r="I85" s="136"/>
      <c r="J85" s="136"/>
      <c r="K85" s="136"/>
    </row>
    <row r="86" spans="1:11">
      <c r="A86" s="136"/>
      <c r="B86" s="136"/>
      <c r="C86" s="136"/>
      <c r="D86" s="136"/>
      <c r="E86" s="136"/>
      <c r="F86" s="136"/>
      <c r="G86" s="136"/>
      <c r="H86" s="136"/>
      <c r="I86" s="136"/>
      <c r="J86" s="136"/>
      <c r="K86" s="136"/>
    </row>
    <row r="87" spans="1:11" ht="18">
      <c r="A87" s="136">
        <v>4</v>
      </c>
      <c r="B87" s="136" t="s">
        <v>942</v>
      </c>
      <c r="C87" s="403">
        <f>SUM(C78,C81,C84,C71)</f>
        <v>13073.838000000002</v>
      </c>
      <c r="D87" s="136"/>
      <c r="E87" s="136"/>
      <c r="F87" s="136"/>
      <c r="G87" s="136"/>
      <c r="H87" s="136"/>
      <c r="I87" s="136"/>
      <c r="J87" s="136"/>
      <c r="K87" s="136"/>
    </row>
    <row r="88" spans="1:11">
      <c r="A88" s="136"/>
      <c r="B88" s="138" t="s">
        <v>943</v>
      </c>
      <c r="C88" s="136"/>
      <c r="D88" s="136"/>
      <c r="E88" s="136"/>
      <c r="F88" s="136"/>
      <c r="G88" s="136"/>
      <c r="H88" s="136"/>
      <c r="I88" s="136"/>
      <c r="J88" s="136"/>
      <c r="K88" s="136"/>
    </row>
    <row r="89" spans="1:11">
      <c r="A89" s="136"/>
      <c r="B89" s="136"/>
      <c r="C89" s="136"/>
      <c r="D89" s="136"/>
      <c r="E89" s="136"/>
      <c r="F89" s="136"/>
      <c r="G89" s="136"/>
      <c r="H89" s="136"/>
      <c r="I89" s="136"/>
      <c r="J89" s="136"/>
      <c r="K89" s="136"/>
    </row>
    <row r="90" spans="1:11">
      <c r="A90" s="136"/>
      <c r="B90" s="136"/>
      <c r="C90" s="136"/>
      <c r="D90" s="136"/>
      <c r="E90" s="136"/>
      <c r="F90" s="136"/>
      <c r="G90" s="136"/>
      <c r="H90" s="136"/>
      <c r="I90" s="136"/>
      <c r="J90" s="136"/>
      <c r="K90" s="136"/>
    </row>
    <row r="91" spans="1:11">
      <c r="A91" s="136"/>
      <c r="B91" s="136"/>
      <c r="C91" s="136"/>
      <c r="D91" s="136"/>
      <c r="E91" s="136"/>
      <c r="F91" s="136"/>
      <c r="G91" s="136"/>
      <c r="H91" s="136"/>
      <c r="I91" s="136"/>
      <c r="J91" s="136"/>
      <c r="K91" s="136"/>
    </row>
    <row r="92" spans="1:11">
      <c r="A92" s="136"/>
      <c r="B92" s="136"/>
      <c r="C92" s="136"/>
      <c r="D92" s="136"/>
      <c r="E92" s="136"/>
      <c r="F92" s="136"/>
      <c r="G92" s="136"/>
      <c r="H92" s="136"/>
      <c r="I92" s="136"/>
      <c r="J92" s="136"/>
      <c r="K92" s="136"/>
    </row>
    <row r="93" spans="1:11">
      <c r="A93" s="136"/>
      <c r="B93" s="136"/>
      <c r="C93" s="136"/>
      <c r="D93" s="136"/>
      <c r="E93" s="136"/>
      <c r="F93" s="136"/>
      <c r="G93" s="136"/>
      <c r="H93" s="136"/>
      <c r="I93" s="136"/>
      <c r="J93" s="136"/>
      <c r="K93" s="136"/>
    </row>
    <row r="94" spans="1:11">
      <c r="A94" s="136"/>
      <c r="B94" s="136"/>
      <c r="C94" s="136"/>
      <c r="D94" s="136"/>
      <c r="E94" s="136"/>
      <c r="F94" s="136"/>
      <c r="G94" s="136"/>
      <c r="H94" s="136"/>
      <c r="I94" s="136"/>
      <c r="J94" s="136"/>
      <c r="K94" s="136"/>
    </row>
    <row r="95" spans="1:11">
      <c r="A95" s="136"/>
      <c r="B95" s="136"/>
      <c r="C95" s="136"/>
      <c r="D95" s="136"/>
      <c r="E95" s="136"/>
      <c r="F95" s="136"/>
      <c r="G95" s="136"/>
      <c r="H95" s="136"/>
      <c r="I95" s="136"/>
      <c r="J95" s="136"/>
      <c r="K95" s="136"/>
    </row>
    <row r="96" spans="1:11">
      <c r="A96" s="136"/>
      <c r="B96" s="136"/>
      <c r="C96" s="136"/>
      <c r="D96" s="136"/>
      <c r="E96" s="136"/>
      <c r="F96" s="136"/>
      <c r="G96" s="136"/>
      <c r="H96" s="136"/>
      <c r="I96" s="136"/>
      <c r="J96" s="136"/>
      <c r="K96" s="136"/>
    </row>
    <row r="97" spans="1:11">
      <c r="A97" s="136"/>
      <c r="B97" s="136"/>
      <c r="C97" s="136"/>
      <c r="D97" s="136"/>
      <c r="E97" s="136"/>
      <c r="F97" s="136"/>
      <c r="G97" s="136"/>
      <c r="H97" s="136"/>
      <c r="I97" s="136"/>
      <c r="J97" s="136"/>
      <c r="K97" s="136"/>
    </row>
    <row r="98" spans="1:11">
      <c r="A98" s="136"/>
      <c r="B98" s="136"/>
      <c r="C98" s="136"/>
      <c r="D98" s="136"/>
      <c r="E98" s="136"/>
      <c r="F98" s="136"/>
      <c r="G98" s="136"/>
      <c r="H98" s="136"/>
      <c r="I98" s="136"/>
      <c r="J98" s="136"/>
      <c r="K98" s="136"/>
    </row>
    <row r="99" spans="1:11">
      <c r="A99" s="136"/>
      <c r="B99" s="136"/>
      <c r="C99" s="136"/>
      <c r="D99" s="136"/>
      <c r="E99" s="136"/>
      <c r="F99" s="136"/>
      <c r="G99" s="136"/>
      <c r="H99" s="136"/>
      <c r="I99" s="136"/>
      <c r="J99" s="136"/>
      <c r="K99" s="136"/>
    </row>
    <row r="100" spans="1:11">
      <c r="A100" s="136"/>
      <c r="B100" s="136"/>
      <c r="C100" s="136"/>
      <c r="D100" s="136"/>
      <c r="E100" s="136"/>
      <c r="F100" s="136"/>
      <c r="G100" s="136"/>
      <c r="H100" s="136"/>
      <c r="I100" s="136"/>
      <c r="J100" s="136"/>
      <c r="K100" s="136"/>
    </row>
    <row r="101" spans="1:11">
      <c r="A101" s="136"/>
      <c r="B101" s="136"/>
      <c r="C101" s="136"/>
      <c r="D101" s="136"/>
      <c r="E101" s="136"/>
      <c r="F101" s="136"/>
      <c r="G101" s="136"/>
      <c r="H101" s="136"/>
      <c r="I101" s="136"/>
      <c r="J101" s="136"/>
      <c r="K101" s="136"/>
    </row>
    <row r="102" spans="1:11">
      <c r="A102" s="136"/>
      <c r="B102" s="136"/>
      <c r="C102" s="136"/>
      <c r="D102" s="136"/>
      <c r="E102" s="136"/>
      <c r="F102" s="136"/>
      <c r="G102" s="136"/>
      <c r="H102" s="136"/>
      <c r="I102" s="136"/>
      <c r="J102" s="136"/>
      <c r="K102" s="136"/>
    </row>
    <row r="103" spans="1:11">
      <c r="A103" s="136"/>
      <c r="B103" s="136"/>
      <c r="C103" s="136"/>
      <c r="D103" s="136"/>
      <c r="E103" s="136"/>
      <c r="F103" s="136"/>
      <c r="G103" s="136"/>
      <c r="H103" s="136"/>
      <c r="I103" s="136"/>
      <c r="J103" s="136"/>
      <c r="K103" s="136"/>
    </row>
    <row r="104" spans="1:11">
      <c r="A104" s="136"/>
      <c r="B104" s="136"/>
      <c r="C104" s="136"/>
      <c r="D104" s="136"/>
      <c r="E104" s="136"/>
      <c r="F104" s="136"/>
      <c r="G104" s="136"/>
      <c r="H104" s="136"/>
      <c r="I104" s="136"/>
      <c r="J104" s="136"/>
      <c r="K104" s="136"/>
    </row>
    <row r="105" spans="1:11">
      <c r="A105" s="136"/>
      <c r="B105" s="136"/>
      <c r="C105" s="136"/>
      <c r="D105" s="136"/>
      <c r="E105" s="136"/>
      <c r="F105" s="136"/>
      <c r="G105" s="136"/>
      <c r="H105" s="136"/>
      <c r="I105" s="136"/>
      <c r="J105" s="136"/>
      <c r="K105" s="136"/>
    </row>
    <row r="106" spans="1:11">
      <c r="A106" s="136"/>
      <c r="B106" s="136"/>
      <c r="C106" s="136"/>
      <c r="D106" s="136"/>
      <c r="E106" s="136"/>
      <c r="F106" s="136"/>
      <c r="G106" s="136"/>
      <c r="H106" s="136"/>
      <c r="I106" s="136"/>
      <c r="J106" s="136"/>
      <c r="K106" s="136"/>
    </row>
    <row r="107" spans="1:11">
      <c r="A107" s="136"/>
      <c r="B107" s="136"/>
      <c r="C107" s="136"/>
      <c r="D107" s="136"/>
      <c r="E107" s="136"/>
      <c r="F107" s="136"/>
      <c r="G107" s="136"/>
      <c r="H107" s="136"/>
      <c r="I107" s="136"/>
      <c r="J107" s="136"/>
      <c r="K107" s="136"/>
    </row>
    <row r="108" spans="1:11">
      <c r="A108" s="136"/>
      <c r="B108" s="136"/>
      <c r="C108" s="136"/>
      <c r="D108" s="136"/>
      <c r="E108" s="136"/>
      <c r="F108" s="136"/>
      <c r="G108" s="136"/>
      <c r="H108" s="136"/>
      <c r="I108" s="136"/>
      <c r="J108" s="136"/>
      <c r="K108" s="136"/>
    </row>
    <row r="109" spans="1:11">
      <c r="A109" s="136"/>
      <c r="B109" s="136"/>
      <c r="C109" s="136"/>
      <c r="D109" s="136"/>
      <c r="E109" s="136"/>
      <c r="F109" s="136"/>
      <c r="G109" s="136"/>
      <c r="H109" s="136"/>
      <c r="I109" s="136"/>
      <c r="J109" s="136"/>
      <c r="K109" s="136"/>
    </row>
    <row r="110" spans="1:11">
      <c r="A110" s="136"/>
      <c r="B110" s="136"/>
      <c r="C110" s="136"/>
      <c r="D110" s="136"/>
      <c r="E110" s="136"/>
      <c r="F110" s="136"/>
      <c r="G110" s="136"/>
      <c r="H110" s="136"/>
      <c r="I110" s="136"/>
      <c r="J110" s="136"/>
      <c r="K110" s="136"/>
    </row>
    <row r="111" spans="1:11">
      <c r="A111" s="136"/>
      <c r="B111" s="136"/>
      <c r="C111" s="136"/>
      <c r="D111" s="136"/>
      <c r="E111" s="136"/>
      <c r="F111" s="136"/>
      <c r="G111" s="136"/>
      <c r="H111" s="136"/>
      <c r="I111" s="136"/>
      <c r="J111" s="136"/>
      <c r="K111" s="136"/>
    </row>
    <row r="112" spans="1:11">
      <c r="A112" s="136"/>
      <c r="B112" s="136"/>
      <c r="C112" s="136"/>
      <c r="D112" s="136"/>
      <c r="E112" s="136"/>
      <c r="F112" s="136"/>
      <c r="G112" s="136"/>
      <c r="H112" s="136"/>
      <c r="I112" s="136"/>
      <c r="J112" s="136"/>
      <c r="K112" s="136"/>
    </row>
    <row r="113" spans="1:11">
      <c r="A113" s="136"/>
      <c r="B113" s="136"/>
      <c r="C113" s="136"/>
      <c r="D113" s="136"/>
      <c r="E113" s="136"/>
      <c r="F113" s="136"/>
      <c r="G113" s="136"/>
      <c r="H113" s="136"/>
      <c r="I113" s="136"/>
      <c r="J113" s="136"/>
      <c r="K113" s="136"/>
    </row>
    <row r="114" spans="1:11">
      <c r="A114" s="136"/>
      <c r="B114" s="136"/>
      <c r="C114" s="136"/>
      <c r="D114" s="136"/>
      <c r="E114" s="136"/>
      <c r="F114" s="136"/>
      <c r="G114" s="136"/>
      <c r="H114" s="136"/>
      <c r="I114" s="136"/>
      <c r="J114" s="136"/>
      <c r="K114" s="136"/>
    </row>
    <row r="115" spans="1:11">
      <c r="A115" s="136"/>
      <c r="B115" s="136"/>
      <c r="C115" s="136"/>
      <c r="D115" s="136"/>
      <c r="E115" s="136"/>
      <c r="F115" s="136"/>
      <c r="G115" s="136"/>
      <c r="H115" s="136"/>
      <c r="I115" s="136"/>
      <c r="J115" s="136"/>
      <c r="K115" s="136"/>
    </row>
    <row r="116" spans="1:11">
      <c r="A116" s="136"/>
      <c r="B116" s="136"/>
      <c r="C116" s="136"/>
      <c r="D116" s="136"/>
      <c r="E116" s="136"/>
      <c r="F116" s="136"/>
      <c r="G116" s="136"/>
      <c r="H116" s="136"/>
      <c r="I116" s="136"/>
      <c r="J116" s="136"/>
      <c r="K116" s="136"/>
    </row>
    <row r="117" spans="1:11">
      <c r="A117" s="136"/>
      <c r="B117" s="136"/>
      <c r="C117" s="136"/>
      <c r="D117" s="136"/>
      <c r="E117" s="136"/>
      <c r="F117" s="136"/>
      <c r="G117" s="136"/>
      <c r="H117" s="136"/>
      <c r="I117" s="136"/>
      <c r="J117" s="136"/>
      <c r="K117" s="136"/>
    </row>
    <row r="118" spans="1:11">
      <c r="A118" s="136"/>
      <c r="B118" s="136"/>
      <c r="C118" s="136"/>
      <c r="D118" s="136"/>
      <c r="E118" s="136"/>
      <c r="F118" s="136"/>
      <c r="G118" s="136"/>
      <c r="H118" s="136"/>
      <c r="I118" s="136"/>
      <c r="J118" s="136"/>
      <c r="K118" s="136"/>
    </row>
    <row r="119" spans="1:11">
      <c r="A119" s="136"/>
      <c r="B119" s="136"/>
      <c r="C119" s="136"/>
      <c r="D119" s="136"/>
      <c r="E119" s="136"/>
      <c r="F119" s="136"/>
      <c r="G119" s="136"/>
      <c r="H119" s="136"/>
      <c r="I119" s="136"/>
      <c r="J119" s="136"/>
      <c r="K119" s="136"/>
    </row>
    <row r="120" spans="1:11">
      <c r="A120" s="136"/>
      <c r="B120" s="136"/>
      <c r="C120" s="136"/>
      <c r="D120" s="136"/>
      <c r="E120" s="136"/>
      <c r="F120" s="136"/>
      <c r="G120" s="136"/>
      <c r="H120" s="136"/>
      <c r="I120" s="136"/>
      <c r="J120" s="136"/>
      <c r="K120" s="136"/>
    </row>
    <row r="121" spans="1:11">
      <c r="A121" s="136"/>
      <c r="B121" s="136"/>
      <c r="C121" s="136"/>
      <c r="D121" s="136"/>
      <c r="E121" s="136"/>
      <c r="F121" s="136"/>
      <c r="G121" s="136"/>
      <c r="H121" s="136"/>
      <c r="I121" s="136"/>
      <c r="J121" s="136"/>
      <c r="K121" s="136"/>
    </row>
    <row r="122" spans="1:11">
      <c r="A122" s="136"/>
      <c r="B122" s="136"/>
      <c r="C122" s="136"/>
      <c r="D122" s="136"/>
      <c r="E122" s="136"/>
      <c r="F122" s="136"/>
      <c r="G122" s="136"/>
      <c r="H122" s="136"/>
      <c r="I122" s="136"/>
      <c r="J122" s="136"/>
      <c r="K122" s="136"/>
    </row>
    <row r="123" spans="1:11">
      <c r="A123" s="136"/>
      <c r="B123" s="136"/>
      <c r="C123" s="136"/>
      <c r="D123" s="136"/>
      <c r="E123" s="136"/>
      <c r="F123" s="136"/>
      <c r="G123" s="136"/>
      <c r="H123" s="136"/>
      <c r="I123" s="136"/>
      <c r="J123" s="136"/>
      <c r="K123" s="136"/>
    </row>
    <row r="124" spans="1:11">
      <c r="A124" s="136"/>
      <c r="B124" s="136"/>
      <c r="C124" s="136"/>
      <c r="D124" s="136"/>
      <c r="E124" s="136"/>
      <c r="F124" s="136"/>
      <c r="G124" s="136"/>
      <c r="H124" s="136"/>
      <c r="I124" s="136"/>
      <c r="J124" s="136"/>
      <c r="K124" s="136"/>
    </row>
    <row r="125" spans="1:11">
      <c r="A125" s="136"/>
      <c r="B125" s="136"/>
      <c r="C125" s="136"/>
      <c r="D125" s="136"/>
      <c r="E125" s="136"/>
      <c r="F125" s="136"/>
      <c r="G125" s="136"/>
      <c r="H125" s="136"/>
      <c r="I125" s="136"/>
      <c r="J125" s="136"/>
      <c r="K125" s="136"/>
    </row>
    <row r="126" spans="1:11">
      <c r="A126" s="136"/>
      <c r="B126" s="136"/>
      <c r="C126" s="136"/>
      <c r="D126" s="136"/>
      <c r="E126" s="136"/>
      <c r="F126" s="136"/>
      <c r="G126" s="136"/>
      <c r="H126" s="136"/>
      <c r="I126" s="136"/>
      <c r="J126" s="136"/>
      <c r="K126" s="136"/>
    </row>
    <row r="127" spans="1:11">
      <c r="A127" s="136"/>
      <c r="B127" s="136"/>
      <c r="C127" s="136"/>
      <c r="D127" s="136"/>
      <c r="E127" s="136"/>
      <c r="F127" s="136"/>
      <c r="G127" s="136"/>
      <c r="H127" s="136"/>
      <c r="I127" s="136"/>
      <c r="J127" s="136"/>
      <c r="K127" s="136"/>
    </row>
    <row r="128" spans="1:11">
      <c r="A128" s="136"/>
      <c r="B128" s="136"/>
      <c r="C128" s="136"/>
      <c r="D128" s="136"/>
      <c r="E128" s="136"/>
      <c r="F128" s="136"/>
      <c r="G128" s="136"/>
      <c r="H128" s="136"/>
      <c r="I128" s="136"/>
      <c r="J128" s="136"/>
      <c r="K128" s="136"/>
    </row>
    <row r="129" spans="1:11">
      <c r="A129" s="136"/>
      <c r="B129" s="136"/>
      <c r="C129" s="136"/>
      <c r="D129" s="136"/>
      <c r="E129" s="136"/>
      <c r="F129" s="136"/>
      <c r="G129" s="136"/>
      <c r="H129" s="136"/>
      <c r="I129" s="136"/>
      <c r="J129" s="136"/>
      <c r="K129" s="136"/>
    </row>
    <row r="130" spans="1:11">
      <c r="A130" s="136"/>
      <c r="B130" s="136"/>
      <c r="C130" s="136"/>
      <c r="D130" s="136"/>
      <c r="E130" s="136"/>
      <c r="F130" s="136"/>
      <c r="G130" s="136"/>
      <c r="H130" s="136"/>
      <c r="I130" s="136"/>
      <c r="J130" s="136"/>
      <c r="K130" s="136"/>
    </row>
    <row r="131" spans="1:11">
      <c r="A131" s="136"/>
      <c r="B131" s="136"/>
      <c r="C131" s="136"/>
      <c r="D131" s="136"/>
      <c r="E131" s="136"/>
      <c r="F131" s="136"/>
      <c r="G131" s="136"/>
      <c r="H131" s="136"/>
      <c r="I131" s="136"/>
      <c r="J131" s="136"/>
      <c r="K131" s="136"/>
    </row>
    <row r="132" spans="1:11">
      <c r="A132" s="136"/>
      <c r="B132" s="136"/>
      <c r="C132" s="136"/>
      <c r="D132" s="136"/>
      <c r="E132" s="136"/>
      <c r="F132" s="136"/>
      <c r="G132" s="136"/>
      <c r="H132" s="136"/>
      <c r="I132" s="136"/>
      <c r="J132" s="136"/>
      <c r="K132" s="136"/>
    </row>
    <row r="133" spans="1:11">
      <c r="A133" s="136"/>
      <c r="B133" s="136"/>
      <c r="C133" s="136"/>
      <c r="D133" s="136"/>
      <c r="E133" s="136"/>
      <c r="F133" s="136"/>
      <c r="G133" s="136"/>
      <c r="H133" s="136"/>
      <c r="I133" s="136"/>
      <c r="J133" s="136"/>
      <c r="K133" s="136"/>
    </row>
    <row r="134" spans="1:11">
      <c r="A134" s="136"/>
      <c r="B134" s="136"/>
      <c r="C134" s="136"/>
      <c r="D134" s="136"/>
      <c r="E134" s="136"/>
      <c r="F134" s="136"/>
      <c r="G134" s="136"/>
      <c r="H134" s="136"/>
      <c r="I134" s="136"/>
      <c r="J134" s="136"/>
      <c r="K134" s="136"/>
    </row>
    <row r="135" spans="1:11">
      <c r="A135" s="136"/>
      <c r="B135" s="136"/>
      <c r="C135" s="136"/>
      <c r="D135" s="136"/>
      <c r="E135" s="136"/>
      <c r="F135" s="136"/>
      <c r="G135" s="136"/>
      <c r="H135" s="136"/>
      <c r="I135" s="136"/>
      <c r="J135" s="136"/>
      <c r="K135" s="136"/>
    </row>
    <row r="136" spans="1:11">
      <c r="A136" s="136"/>
      <c r="B136" s="136"/>
      <c r="C136" s="136"/>
      <c r="D136" s="136"/>
      <c r="E136" s="136"/>
      <c r="F136" s="136"/>
      <c r="G136" s="136"/>
      <c r="H136" s="136"/>
      <c r="I136" s="136"/>
      <c r="J136" s="136"/>
      <c r="K136" s="136"/>
    </row>
    <row r="137" spans="1:11">
      <c r="A137" s="136"/>
      <c r="B137" s="136"/>
      <c r="C137" s="136"/>
      <c r="D137" s="136"/>
      <c r="E137" s="136"/>
      <c r="F137" s="136"/>
      <c r="G137" s="136"/>
      <c r="H137" s="136"/>
      <c r="I137" s="136"/>
      <c r="J137" s="136"/>
      <c r="K137" s="136"/>
    </row>
    <row r="138" spans="1:11">
      <c r="A138" s="136"/>
      <c r="B138" s="136"/>
      <c r="C138" s="136"/>
      <c r="D138" s="136"/>
      <c r="E138" s="136"/>
      <c r="F138" s="136"/>
      <c r="G138" s="136"/>
      <c r="H138" s="136"/>
      <c r="I138" s="136"/>
      <c r="J138" s="136"/>
      <c r="K138" s="136"/>
    </row>
    <row r="139" spans="1:11">
      <c r="A139" s="136"/>
      <c r="B139" s="136"/>
      <c r="C139" s="136"/>
      <c r="D139" s="136"/>
      <c r="E139" s="136"/>
      <c r="F139" s="136"/>
      <c r="G139" s="136"/>
      <c r="H139" s="136"/>
      <c r="I139" s="136"/>
      <c r="J139" s="136"/>
      <c r="K139" s="136"/>
    </row>
    <row r="140" spans="1:11">
      <c r="A140" s="136"/>
      <c r="B140" s="136"/>
      <c r="C140" s="136"/>
      <c r="D140" s="136"/>
      <c r="E140" s="136"/>
      <c r="F140" s="136"/>
      <c r="G140" s="136"/>
      <c r="H140" s="136"/>
      <c r="I140" s="136"/>
      <c r="J140" s="136"/>
      <c r="K140" s="136"/>
    </row>
    <row r="141" spans="1:11">
      <c r="A141" s="136"/>
      <c r="B141" s="136"/>
      <c r="C141" s="136"/>
      <c r="D141" s="136"/>
      <c r="E141" s="136"/>
      <c r="F141" s="136"/>
      <c r="G141" s="136"/>
      <c r="H141" s="136"/>
      <c r="I141" s="136"/>
      <c r="J141" s="136"/>
      <c r="K141" s="136"/>
    </row>
    <row r="142" spans="1:11">
      <c r="A142" s="136"/>
      <c r="B142" s="136"/>
      <c r="C142" s="136"/>
      <c r="D142" s="136"/>
      <c r="E142" s="136"/>
      <c r="F142" s="136"/>
      <c r="G142" s="136"/>
      <c r="H142" s="136"/>
      <c r="I142" s="136"/>
      <c r="J142" s="136"/>
      <c r="K142" s="136"/>
    </row>
    <row r="143" spans="1:11">
      <c r="A143" s="136"/>
      <c r="B143" s="136"/>
      <c r="C143" s="136"/>
      <c r="D143" s="136"/>
      <c r="E143" s="136"/>
      <c r="F143" s="136"/>
      <c r="G143" s="136"/>
      <c r="H143" s="136"/>
      <c r="I143" s="136"/>
      <c r="J143" s="136"/>
      <c r="K143" s="136"/>
    </row>
    <row r="144" spans="1:11">
      <c r="A144" s="136"/>
      <c r="B144" s="136"/>
      <c r="C144" s="136"/>
      <c r="D144" s="136"/>
      <c r="E144" s="136"/>
      <c r="F144" s="136"/>
      <c r="G144" s="136"/>
      <c r="H144" s="136"/>
      <c r="I144" s="136"/>
      <c r="J144" s="136"/>
      <c r="K144" s="136"/>
    </row>
    <row r="145" spans="1:11">
      <c r="A145" s="136"/>
      <c r="B145" s="136"/>
      <c r="C145" s="136"/>
      <c r="D145" s="136"/>
      <c r="E145" s="136"/>
      <c r="F145" s="136"/>
      <c r="G145" s="136"/>
      <c r="H145" s="136"/>
      <c r="I145" s="136"/>
      <c r="J145" s="136"/>
      <c r="K145" s="136"/>
    </row>
    <row r="146" spans="1:11">
      <c r="A146" s="136"/>
      <c r="B146" s="136"/>
      <c r="C146" s="136"/>
      <c r="D146" s="136"/>
      <c r="E146" s="136"/>
      <c r="F146" s="136"/>
      <c r="G146" s="136"/>
      <c r="H146" s="136"/>
      <c r="I146" s="136"/>
      <c r="J146" s="136"/>
      <c r="K146" s="136"/>
    </row>
    <row r="147" spans="1:11">
      <c r="A147" s="136"/>
      <c r="B147" s="136"/>
      <c r="C147" s="136"/>
      <c r="D147" s="136"/>
      <c r="E147" s="136"/>
      <c r="F147" s="136"/>
      <c r="G147" s="136"/>
      <c r="H147" s="136"/>
      <c r="I147" s="136"/>
      <c r="J147" s="136"/>
      <c r="K147" s="136"/>
    </row>
    <row r="148" spans="1:11">
      <c r="A148" s="136"/>
      <c r="B148" s="136"/>
      <c r="C148" s="136"/>
      <c r="D148" s="136"/>
      <c r="E148" s="136"/>
      <c r="F148" s="136"/>
      <c r="G148" s="136"/>
      <c r="H148" s="136"/>
      <c r="I148" s="136"/>
      <c r="J148" s="136"/>
      <c r="K148" s="136"/>
    </row>
    <row r="149" spans="1:11">
      <c r="A149" s="136"/>
      <c r="B149" s="136"/>
      <c r="C149" s="136"/>
      <c r="D149" s="136"/>
      <c r="E149" s="136"/>
      <c r="F149" s="136"/>
      <c r="G149" s="136"/>
      <c r="H149" s="136"/>
      <c r="I149" s="136"/>
      <c r="J149" s="136"/>
      <c r="K149" s="136"/>
    </row>
    <row r="150" spans="1:11">
      <c r="A150" s="136"/>
      <c r="B150" s="136"/>
      <c r="C150" s="136"/>
      <c r="D150" s="136"/>
      <c r="E150" s="136"/>
      <c r="F150" s="136"/>
      <c r="G150" s="136"/>
      <c r="H150" s="136"/>
      <c r="I150" s="136"/>
      <c r="J150" s="136"/>
      <c r="K150" s="136"/>
    </row>
    <row r="151" spans="1:11">
      <c r="A151" s="136"/>
      <c r="B151" s="136"/>
      <c r="C151" s="136"/>
      <c r="D151" s="136"/>
      <c r="E151" s="136"/>
      <c r="F151" s="136"/>
      <c r="G151" s="136"/>
      <c r="H151" s="136"/>
      <c r="I151" s="136"/>
      <c r="J151" s="136"/>
      <c r="K151" s="136"/>
    </row>
    <row r="152" spans="1:11">
      <c r="A152" s="136"/>
      <c r="B152" s="136"/>
      <c r="C152" s="136"/>
      <c r="D152" s="136"/>
      <c r="E152" s="136"/>
      <c r="F152" s="136"/>
      <c r="G152" s="136"/>
      <c r="H152" s="136"/>
      <c r="I152" s="136"/>
      <c r="J152" s="136"/>
      <c r="K152" s="136"/>
    </row>
    <row r="153" spans="1:11">
      <c r="A153" s="136"/>
      <c r="B153" s="136"/>
      <c r="C153" s="136"/>
      <c r="D153" s="136"/>
      <c r="E153" s="136"/>
      <c r="F153" s="136"/>
      <c r="G153" s="136"/>
      <c r="H153" s="136"/>
      <c r="I153" s="136"/>
      <c r="J153" s="136"/>
      <c r="K153" s="136"/>
    </row>
    <row r="154" spans="1:11">
      <c r="A154" s="136"/>
      <c r="B154" s="136"/>
      <c r="C154" s="136"/>
      <c r="D154" s="136"/>
      <c r="E154" s="136"/>
      <c r="F154" s="136"/>
      <c r="G154" s="136"/>
      <c r="H154" s="136"/>
      <c r="I154" s="136"/>
      <c r="J154" s="136"/>
      <c r="K154" s="136"/>
    </row>
    <row r="155" spans="1:11">
      <c r="A155" s="136"/>
      <c r="B155" s="136"/>
      <c r="C155" s="136"/>
      <c r="D155" s="136"/>
      <c r="E155" s="136"/>
      <c r="F155" s="136"/>
      <c r="G155" s="136"/>
      <c r="H155" s="136"/>
      <c r="I155" s="136"/>
      <c r="J155" s="136"/>
      <c r="K155" s="136"/>
    </row>
    <row r="156" spans="1:11">
      <c r="A156" s="136"/>
      <c r="B156" s="136"/>
      <c r="C156" s="136"/>
      <c r="D156" s="136"/>
      <c r="E156" s="136"/>
      <c r="F156" s="136"/>
      <c r="G156" s="136"/>
      <c r="H156" s="136"/>
      <c r="I156" s="136"/>
      <c r="J156" s="136"/>
      <c r="K156" s="136"/>
    </row>
    <row r="157" spans="1:11">
      <c r="A157" s="136"/>
      <c r="B157" s="136"/>
      <c r="C157" s="136"/>
      <c r="D157" s="136"/>
      <c r="E157" s="136"/>
      <c r="F157" s="136"/>
      <c r="G157" s="136"/>
      <c r="H157" s="136"/>
      <c r="I157" s="136"/>
      <c r="J157" s="136"/>
      <c r="K157" s="136"/>
    </row>
    <row r="158" spans="1:11">
      <c r="A158" s="136"/>
      <c r="B158" s="136"/>
      <c r="C158" s="136"/>
      <c r="D158" s="136"/>
      <c r="E158" s="136"/>
      <c r="F158" s="136"/>
      <c r="G158" s="136"/>
      <c r="H158" s="136"/>
      <c r="I158" s="136"/>
      <c r="J158" s="136"/>
      <c r="K158" s="136"/>
    </row>
    <row r="159" spans="1:11">
      <c r="A159" s="136"/>
      <c r="B159" s="136"/>
      <c r="C159" s="136"/>
      <c r="D159" s="136"/>
      <c r="E159" s="136"/>
      <c r="F159" s="136"/>
      <c r="G159" s="136"/>
      <c r="H159" s="136"/>
      <c r="I159" s="136"/>
      <c r="J159" s="136"/>
      <c r="K159" s="136"/>
    </row>
    <row r="160" spans="1:11">
      <c r="A160" s="136"/>
      <c r="B160" s="136"/>
      <c r="C160" s="136"/>
      <c r="D160" s="136"/>
      <c r="E160" s="136"/>
      <c r="F160" s="136"/>
      <c r="G160" s="136"/>
      <c r="H160" s="136"/>
      <c r="I160" s="136"/>
      <c r="J160" s="136"/>
      <c r="K160" s="136"/>
    </row>
    <row r="161" spans="1:11">
      <c r="A161" s="136"/>
      <c r="B161" s="136"/>
      <c r="C161" s="136"/>
      <c r="D161" s="136"/>
      <c r="E161" s="136"/>
      <c r="F161" s="136"/>
      <c r="G161" s="136"/>
      <c r="H161" s="136"/>
      <c r="I161" s="136"/>
      <c r="J161" s="136"/>
      <c r="K161" s="136"/>
    </row>
    <row r="162" spans="1:11">
      <c r="A162" s="136"/>
      <c r="B162" s="136"/>
      <c r="C162" s="136"/>
      <c r="D162" s="136"/>
      <c r="E162" s="136"/>
      <c r="F162" s="136"/>
      <c r="G162" s="136"/>
      <c r="H162" s="136"/>
      <c r="I162" s="136"/>
      <c r="J162" s="136"/>
      <c r="K162" s="136"/>
    </row>
    <row r="163" spans="1:11">
      <c r="A163" s="136"/>
      <c r="B163" s="136"/>
      <c r="C163" s="136"/>
      <c r="D163" s="136"/>
      <c r="E163" s="136"/>
      <c r="F163" s="136"/>
      <c r="G163" s="136"/>
      <c r="H163" s="136"/>
      <c r="I163" s="136"/>
      <c r="J163" s="136"/>
      <c r="K163" s="136"/>
    </row>
    <row r="164" spans="1:11">
      <c r="A164" s="136"/>
      <c r="B164" s="136"/>
      <c r="C164" s="136"/>
      <c r="D164" s="136"/>
      <c r="E164" s="136"/>
      <c r="F164" s="136"/>
      <c r="G164" s="136"/>
      <c r="H164" s="136"/>
      <c r="I164" s="136"/>
      <c r="J164" s="136"/>
      <c r="K164" s="136"/>
    </row>
    <row r="165" spans="1:11">
      <c r="A165" s="136"/>
      <c r="B165" s="136"/>
      <c r="C165" s="136"/>
      <c r="D165" s="136"/>
      <c r="E165" s="136"/>
      <c r="F165" s="136"/>
      <c r="G165" s="136"/>
      <c r="H165" s="136"/>
      <c r="I165" s="136"/>
      <c r="J165" s="136"/>
      <c r="K165" s="136"/>
    </row>
    <row r="166" spans="1:11">
      <c r="A166" s="136"/>
      <c r="B166" s="136"/>
      <c r="C166" s="136"/>
      <c r="D166" s="136"/>
      <c r="E166" s="136"/>
      <c r="F166" s="136"/>
      <c r="G166" s="136"/>
      <c r="H166" s="136"/>
      <c r="I166" s="136"/>
      <c r="J166" s="136"/>
      <c r="K166" s="136"/>
    </row>
    <row r="167" spans="1:11">
      <c r="A167" s="136"/>
      <c r="B167" s="136"/>
      <c r="C167" s="136"/>
      <c r="D167" s="136"/>
      <c r="E167" s="136"/>
      <c r="F167" s="136"/>
      <c r="G167" s="136"/>
      <c r="H167" s="136"/>
      <c r="I167" s="136"/>
      <c r="J167" s="136"/>
      <c r="K167" s="136"/>
    </row>
    <row r="168" spans="1:11">
      <c r="A168" s="136"/>
      <c r="B168" s="136"/>
      <c r="C168" s="136"/>
      <c r="D168" s="136"/>
      <c r="E168" s="136"/>
      <c r="F168" s="136"/>
      <c r="G168" s="136"/>
      <c r="H168" s="136"/>
      <c r="I168" s="136"/>
      <c r="J168" s="136"/>
      <c r="K168" s="136"/>
    </row>
    <row r="169" spans="1:11">
      <c r="A169" s="136"/>
      <c r="B169" s="136"/>
      <c r="C169" s="136"/>
      <c r="D169" s="136"/>
      <c r="E169" s="136"/>
      <c r="F169" s="136"/>
      <c r="G169" s="136"/>
      <c r="H169" s="136"/>
      <c r="I169" s="136"/>
      <c r="J169" s="136"/>
      <c r="K169" s="136"/>
    </row>
    <row r="170" spans="1:11">
      <c r="A170" s="136"/>
      <c r="B170" s="136"/>
      <c r="C170" s="136"/>
      <c r="D170" s="136"/>
      <c r="E170" s="136"/>
      <c r="F170" s="136"/>
      <c r="G170" s="136"/>
      <c r="H170" s="136"/>
      <c r="I170" s="136"/>
      <c r="J170" s="136"/>
      <c r="K170" s="136"/>
    </row>
    <row r="171" spans="1:11">
      <c r="A171" s="136"/>
      <c r="B171" s="136"/>
      <c r="C171" s="136"/>
      <c r="D171" s="136"/>
      <c r="E171" s="136"/>
      <c r="F171" s="136"/>
      <c r="G171" s="136"/>
      <c r="H171" s="136"/>
      <c r="I171" s="136"/>
      <c r="J171" s="136"/>
      <c r="K171" s="136"/>
    </row>
    <row r="172" spans="1:11">
      <c r="A172" s="136"/>
      <c r="B172" s="136"/>
      <c r="C172" s="136"/>
      <c r="D172" s="136"/>
      <c r="E172" s="136"/>
      <c r="F172" s="136"/>
      <c r="G172" s="136"/>
      <c r="H172" s="136"/>
      <c r="I172" s="136"/>
      <c r="J172" s="136"/>
      <c r="K172" s="136"/>
    </row>
    <row r="173" spans="1:11">
      <c r="A173" s="136"/>
      <c r="B173" s="136"/>
      <c r="C173" s="136"/>
      <c r="D173" s="136"/>
      <c r="E173" s="136"/>
      <c r="F173" s="136"/>
      <c r="G173" s="136"/>
      <c r="H173" s="136"/>
      <c r="I173" s="136"/>
      <c r="J173" s="136"/>
      <c r="K173" s="136"/>
    </row>
    <row r="174" spans="1:11">
      <c r="A174" s="136"/>
      <c r="B174" s="136"/>
      <c r="C174" s="136"/>
      <c r="D174" s="136"/>
      <c r="E174" s="136"/>
      <c r="F174" s="136"/>
      <c r="G174" s="136"/>
      <c r="H174" s="136"/>
      <c r="I174" s="136"/>
      <c r="J174" s="136"/>
      <c r="K174" s="136"/>
    </row>
    <row r="175" spans="1:11">
      <c r="A175" s="136"/>
      <c r="B175" s="136"/>
      <c r="C175" s="136"/>
      <c r="D175" s="136"/>
      <c r="E175" s="136"/>
      <c r="F175" s="136"/>
      <c r="G175" s="136"/>
      <c r="H175" s="136"/>
      <c r="I175" s="136"/>
      <c r="J175" s="136"/>
      <c r="K175" s="136"/>
    </row>
    <row r="176" spans="1:11">
      <c r="A176" s="136"/>
      <c r="B176" s="136"/>
      <c r="C176" s="136"/>
      <c r="D176" s="136"/>
      <c r="E176" s="136"/>
      <c r="F176" s="136"/>
      <c r="G176" s="136"/>
      <c r="H176" s="136"/>
      <c r="I176" s="136"/>
      <c r="J176" s="136"/>
      <c r="K176" s="136"/>
    </row>
    <row r="177" spans="1:11">
      <c r="A177" s="136"/>
      <c r="B177" s="136"/>
      <c r="C177" s="136"/>
      <c r="D177" s="136"/>
      <c r="E177" s="136"/>
      <c r="F177" s="136"/>
      <c r="G177" s="136"/>
      <c r="H177" s="136"/>
      <c r="I177" s="136"/>
      <c r="J177" s="136"/>
      <c r="K177" s="136"/>
    </row>
    <row r="178" spans="1:11">
      <c r="A178" s="136"/>
      <c r="B178" s="136"/>
      <c r="C178" s="136"/>
      <c r="D178" s="136"/>
      <c r="E178" s="136"/>
      <c r="F178" s="136"/>
      <c r="G178" s="136"/>
      <c r="H178" s="136"/>
      <c r="I178" s="136"/>
      <c r="J178" s="136"/>
      <c r="K178" s="136"/>
    </row>
    <row r="179" spans="1:11">
      <c r="A179" s="136"/>
      <c r="B179" s="136"/>
      <c r="C179" s="136"/>
      <c r="D179" s="136"/>
      <c r="E179" s="136"/>
      <c r="F179" s="136"/>
      <c r="G179" s="136"/>
      <c r="H179" s="136"/>
      <c r="I179" s="136"/>
      <c r="J179" s="136"/>
      <c r="K179" s="136"/>
    </row>
    <row r="180" spans="1:11">
      <c r="A180" s="136"/>
      <c r="B180" s="136"/>
      <c r="C180" s="136"/>
      <c r="D180" s="136"/>
      <c r="E180" s="136"/>
      <c r="F180" s="136"/>
      <c r="G180" s="136"/>
      <c r="H180" s="136"/>
      <c r="I180" s="136"/>
      <c r="J180" s="136"/>
      <c r="K180" s="136"/>
    </row>
    <row r="181" spans="1:11">
      <c r="A181" s="136"/>
      <c r="B181" s="136"/>
      <c r="C181" s="136"/>
      <c r="D181" s="136"/>
      <c r="E181" s="136"/>
      <c r="F181" s="136"/>
      <c r="G181" s="136"/>
      <c r="H181" s="136"/>
      <c r="I181" s="136"/>
      <c r="J181" s="136"/>
      <c r="K181" s="136"/>
    </row>
    <row r="182" spans="1:11">
      <c r="A182" s="136"/>
      <c r="B182" s="136"/>
      <c r="C182" s="136"/>
      <c r="D182" s="136"/>
      <c r="E182" s="136"/>
      <c r="F182" s="136"/>
      <c r="G182" s="136"/>
      <c r="H182" s="136"/>
      <c r="I182" s="136"/>
      <c r="J182" s="136"/>
      <c r="K182" s="136"/>
    </row>
    <row r="183" spans="1:11">
      <c r="A183" s="136"/>
      <c r="B183" s="136"/>
      <c r="C183" s="136"/>
      <c r="D183" s="136"/>
      <c r="E183" s="136"/>
      <c r="F183" s="136"/>
      <c r="G183" s="136"/>
      <c r="H183" s="136"/>
      <c r="I183" s="136"/>
      <c r="J183" s="136"/>
      <c r="K183" s="136"/>
    </row>
    <row r="184" spans="1:11">
      <c r="A184" s="136"/>
      <c r="B184" s="136"/>
      <c r="C184" s="136"/>
      <c r="D184" s="136"/>
      <c r="E184" s="136"/>
      <c r="F184" s="136"/>
      <c r="G184" s="136"/>
      <c r="H184" s="136"/>
      <c r="I184" s="136"/>
      <c r="J184" s="136"/>
      <c r="K184" s="136"/>
    </row>
    <row r="185" spans="1:11">
      <c r="A185" s="136"/>
      <c r="B185" s="136"/>
      <c r="C185" s="136"/>
      <c r="D185" s="136"/>
      <c r="E185" s="136"/>
      <c r="F185" s="136"/>
      <c r="G185" s="136"/>
      <c r="H185" s="136"/>
      <c r="I185" s="136"/>
      <c r="J185" s="136"/>
      <c r="K185" s="136"/>
    </row>
    <row r="186" spans="1:11">
      <c r="A186" s="136"/>
      <c r="B186" s="136"/>
      <c r="C186" s="136"/>
      <c r="D186" s="136"/>
      <c r="E186" s="136"/>
      <c r="F186" s="136"/>
      <c r="G186" s="136"/>
      <c r="H186" s="136"/>
      <c r="I186" s="136"/>
      <c r="J186" s="136"/>
      <c r="K186" s="136"/>
    </row>
    <row r="187" spans="1:11">
      <c r="A187" s="136"/>
      <c r="B187" s="136"/>
      <c r="C187" s="136"/>
      <c r="D187" s="136"/>
      <c r="E187" s="136"/>
      <c r="F187" s="136"/>
      <c r="G187" s="136"/>
      <c r="H187" s="136"/>
      <c r="I187" s="136"/>
      <c r="J187" s="136"/>
      <c r="K187" s="136"/>
    </row>
    <row r="188" spans="1:11">
      <c r="A188" s="136"/>
      <c r="B188" s="136"/>
      <c r="C188" s="136"/>
      <c r="D188" s="136"/>
      <c r="E188" s="136"/>
      <c r="F188" s="136"/>
      <c r="G188" s="136"/>
      <c r="H188" s="136"/>
      <c r="I188" s="136"/>
      <c r="J188" s="136"/>
      <c r="K188" s="136"/>
    </row>
    <row r="189" spans="1:11">
      <c r="A189" s="136"/>
      <c r="B189" s="136"/>
      <c r="C189" s="136"/>
      <c r="D189" s="136"/>
      <c r="E189" s="136"/>
      <c r="F189" s="136"/>
      <c r="G189" s="136"/>
      <c r="H189" s="136"/>
      <c r="I189" s="136"/>
      <c r="J189" s="136"/>
      <c r="K189" s="136"/>
    </row>
    <row r="190" spans="1:11">
      <c r="A190" s="136"/>
      <c r="B190" s="136"/>
      <c r="C190" s="136"/>
      <c r="D190" s="136"/>
      <c r="E190" s="136"/>
      <c r="F190" s="136"/>
      <c r="G190" s="136"/>
      <c r="H190" s="136"/>
      <c r="I190" s="136"/>
      <c r="J190" s="136"/>
      <c r="K190" s="136"/>
    </row>
    <row r="191" spans="1:11">
      <c r="A191" s="136"/>
      <c r="B191" s="136"/>
      <c r="C191" s="136"/>
      <c r="D191" s="136"/>
      <c r="E191" s="136"/>
      <c r="F191" s="136"/>
      <c r="G191" s="136"/>
      <c r="H191" s="136"/>
      <c r="I191" s="136"/>
      <c r="J191" s="136"/>
      <c r="K191" s="136"/>
    </row>
    <row r="192" spans="1:11">
      <c r="A192" s="136"/>
      <c r="B192" s="136"/>
      <c r="C192" s="136"/>
      <c r="D192" s="136"/>
      <c r="E192" s="136"/>
      <c r="F192" s="136"/>
      <c r="G192" s="136"/>
      <c r="H192" s="136"/>
      <c r="I192" s="136"/>
      <c r="J192" s="136"/>
      <c r="K192" s="136"/>
    </row>
    <row r="193" spans="1:11">
      <c r="A193" s="136"/>
      <c r="B193" s="136"/>
      <c r="C193" s="136"/>
      <c r="D193" s="136"/>
      <c r="E193" s="136"/>
      <c r="F193" s="136"/>
      <c r="G193" s="136"/>
      <c r="H193" s="136"/>
      <c r="I193" s="136"/>
      <c r="J193" s="136"/>
      <c r="K193" s="136"/>
    </row>
    <row r="194" spans="1:11">
      <c r="A194" s="136"/>
      <c r="B194" s="136"/>
      <c r="C194" s="136"/>
      <c r="D194" s="136"/>
      <c r="E194" s="136"/>
      <c r="F194" s="136"/>
      <c r="G194" s="136"/>
      <c r="H194" s="136"/>
      <c r="I194" s="136"/>
      <c r="J194" s="136"/>
      <c r="K194" s="136"/>
    </row>
    <row r="195" spans="1:11">
      <c r="A195" s="136"/>
      <c r="B195" s="136"/>
      <c r="C195" s="136"/>
      <c r="D195" s="136"/>
      <c r="E195" s="136"/>
      <c r="F195" s="136"/>
      <c r="G195" s="136"/>
      <c r="H195" s="136"/>
      <c r="I195" s="136"/>
      <c r="J195" s="136"/>
      <c r="K195" s="136"/>
    </row>
  </sheetData>
  <mergeCells count="10">
    <mergeCell ref="A48:B48"/>
    <mergeCell ref="A58:I58"/>
    <mergeCell ref="A59:B59"/>
    <mergeCell ref="A74:I74"/>
    <mergeCell ref="A2:I2"/>
    <mergeCell ref="A19:E19"/>
    <mergeCell ref="A21:I21"/>
    <mergeCell ref="A28:I28"/>
    <mergeCell ref="A32:B32"/>
    <mergeCell ref="A47:I47"/>
  </mergeCells>
  <pageMargins left="0.75" right="0.75" top="1" bottom="1" header="0.5" footer="0.5"/>
  <pageSetup orientation="portrait" horizontalDpi="300"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28" workbookViewId="0">
      <selection activeCell="G35" sqref="G35"/>
    </sheetView>
  </sheetViews>
  <sheetFormatPr defaultRowHeight="15"/>
  <cols>
    <col min="1" max="1" width="60.7109375" bestFit="1" customWidth="1"/>
  </cols>
  <sheetData>
    <row r="1" spans="1:4">
      <c r="A1" t="s">
        <v>1010</v>
      </c>
      <c r="B1" t="s">
        <v>1763</v>
      </c>
      <c r="C1" t="s">
        <v>1764</v>
      </c>
      <c r="D1" t="s">
        <v>1392</v>
      </c>
    </row>
    <row r="2" spans="1:4">
      <c r="A2" t="s">
        <v>1765</v>
      </c>
      <c r="B2" t="s">
        <v>1766</v>
      </c>
      <c r="C2">
        <v>10</v>
      </c>
      <c r="D2" s="382">
        <v>15</v>
      </c>
    </row>
    <row r="3" spans="1:4">
      <c r="A3" t="s">
        <v>1767</v>
      </c>
      <c r="B3" t="s">
        <v>1768</v>
      </c>
      <c r="C3">
        <v>6</v>
      </c>
      <c r="D3" s="382">
        <v>18</v>
      </c>
    </row>
    <row r="4" spans="1:4">
      <c r="A4" t="s">
        <v>1769</v>
      </c>
      <c r="B4" t="s">
        <v>1766</v>
      </c>
      <c r="C4">
        <v>14</v>
      </c>
      <c r="D4" s="382">
        <v>15</v>
      </c>
    </row>
    <row r="5" spans="1:4">
      <c r="A5" t="s">
        <v>1770</v>
      </c>
      <c r="B5" t="s">
        <v>1771</v>
      </c>
      <c r="C5">
        <v>9</v>
      </c>
      <c r="D5" s="382">
        <v>16</v>
      </c>
    </row>
    <row r="6" spans="1:4">
      <c r="A6" t="s">
        <v>1765</v>
      </c>
      <c r="B6" t="s">
        <v>1768</v>
      </c>
      <c r="C6">
        <v>11</v>
      </c>
      <c r="D6" s="382">
        <v>18</v>
      </c>
    </row>
    <row r="7" spans="1:4">
      <c r="A7" t="s">
        <v>1769</v>
      </c>
      <c r="B7" t="s">
        <v>1768</v>
      </c>
      <c r="C7">
        <v>10</v>
      </c>
      <c r="D7" s="382">
        <v>18</v>
      </c>
    </row>
    <row r="8" spans="1:4">
      <c r="A8" t="s">
        <v>1765</v>
      </c>
      <c r="B8" t="s">
        <v>1766</v>
      </c>
      <c r="C8">
        <v>8</v>
      </c>
      <c r="D8" s="382">
        <v>15</v>
      </c>
    </row>
    <row r="9" spans="1:4">
      <c r="A9" t="s">
        <v>1767</v>
      </c>
      <c r="B9" t="s">
        <v>1771</v>
      </c>
      <c r="C9">
        <v>9</v>
      </c>
      <c r="D9" s="382">
        <v>16</v>
      </c>
    </row>
    <row r="10" spans="1:4">
      <c r="A10" t="s">
        <v>1770</v>
      </c>
      <c r="B10" t="s">
        <v>1768</v>
      </c>
      <c r="C10">
        <v>11</v>
      </c>
      <c r="D10" s="382">
        <v>18</v>
      </c>
    </row>
    <row r="11" spans="1:4">
      <c r="A11" t="s">
        <v>1769</v>
      </c>
      <c r="B11" t="s">
        <v>1771</v>
      </c>
      <c r="C11">
        <v>10</v>
      </c>
      <c r="D11" s="382">
        <v>16</v>
      </c>
    </row>
    <row r="16" spans="1:4">
      <c r="A16" s="383" t="s">
        <v>1010</v>
      </c>
      <c r="B16" s="384" t="s">
        <v>1763</v>
      </c>
      <c r="C16" s="384" t="s">
        <v>1772</v>
      </c>
      <c r="D16" s="385" t="s">
        <v>1773</v>
      </c>
    </row>
    <row r="17" spans="1:4">
      <c r="A17" s="386" t="s">
        <v>1765</v>
      </c>
      <c r="B17" s="387" t="s">
        <v>1766</v>
      </c>
      <c r="C17" s="388">
        <v>13</v>
      </c>
      <c r="D17" s="388">
        <v>15</v>
      </c>
    </row>
    <row r="18" spans="1:4">
      <c r="A18" s="386" t="s">
        <v>1767</v>
      </c>
      <c r="B18" s="387" t="s">
        <v>1768</v>
      </c>
      <c r="C18" s="388">
        <v>12</v>
      </c>
      <c r="D18" s="388">
        <v>20</v>
      </c>
    </row>
    <row r="19" spans="1:4">
      <c r="A19" s="386" t="s">
        <v>1769</v>
      </c>
      <c r="B19" s="387" t="s">
        <v>1766</v>
      </c>
      <c r="C19" s="388">
        <v>18</v>
      </c>
      <c r="D19" s="388">
        <v>19</v>
      </c>
    </row>
    <row r="20" spans="1:4">
      <c r="A20" s="386" t="s">
        <v>1770</v>
      </c>
      <c r="B20" s="387" t="s">
        <v>1771</v>
      </c>
      <c r="C20" s="388">
        <v>20</v>
      </c>
      <c r="D20" s="388">
        <v>17</v>
      </c>
    </row>
    <row r="21" spans="1:4">
      <c r="A21" s="386" t="s">
        <v>1765</v>
      </c>
      <c r="B21" s="387" t="s">
        <v>1768</v>
      </c>
      <c r="C21" s="388">
        <v>14</v>
      </c>
      <c r="D21" s="388">
        <v>14</v>
      </c>
    </row>
    <row r="22" spans="1:4">
      <c r="A22" s="386" t="s">
        <v>1769</v>
      </c>
      <c r="B22" s="387" t="s">
        <v>1768</v>
      </c>
      <c r="C22" s="388">
        <v>15</v>
      </c>
      <c r="D22" s="388">
        <v>15</v>
      </c>
    </row>
    <row r="23" spans="1:4">
      <c r="A23" s="386" t="s">
        <v>1765</v>
      </c>
      <c r="B23" s="387" t="s">
        <v>1766</v>
      </c>
      <c r="C23" s="388">
        <v>14</v>
      </c>
      <c r="D23" s="388">
        <v>13</v>
      </c>
    </row>
    <row r="24" spans="1:4">
      <c r="A24" s="386" t="s">
        <v>1767</v>
      </c>
      <c r="B24" s="387" t="s">
        <v>1771</v>
      </c>
      <c r="C24" s="388">
        <v>19</v>
      </c>
      <c r="D24" s="388">
        <v>11</v>
      </c>
    </row>
    <row r="25" spans="1:4">
      <c r="A25" s="386" t="s">
        <v>1770</v>
      </c>
      <c r="B25" s="387" t="s">
        <v>1768</v>
      </c>
      <c r="C25" s="388">
        <v>16</v>
      </c>
      <c r="D25" s="388">
        <v>11</v>
      </c>
    </row>
    <row r="26" spans="1:4">
      <c r="A26" s="389" t="s">
        <v>1769</v>
      </c>
      <c r="B26" s="390" t="s">
        <v>1771</v>
      </c>
      <c r="C26" s="388">
        <v>13</v>
      </c>
      <c r="D26" s="391">
        <v>20</v>
      </c>
    </row>
    <row r="30" spans="1:4" ht="29.25">
      <c r="A30" s="392" t="s">
        <v>1774</v>
      </c>
    </row>
    <row r="32" spans="1:4" ht="18.75">
      <c r="A32" s="393" t="s">
        <v>1450</v>
      </c>
      <c r="B32" s="393" t="s">
        <v>163</v>
      </c>
      <c r="C32" s="393" t="s">
        <v>137</v>
      </c>
      <c r="D32" s="393" t="s">
        <v>1775</v>
      </c>
    </row>
    <row r="33" spans="1:7" ht="18.75">
      <c r="A33" s="394" t="s">
        <v>483</v>
      </c>
      <c r="B33" s="395" t="s">
        <v>203</v>
      </c>
      <c r="C33" s="396">
        <v>2500</v>
      </c>
      <c r="D33" s="395">
        <v>1</v>
      </c>
    </row>
    <row r="34" spans="1:7" ht="18.75">
      <c r="A34" s="394" t="s">
        <v>213</v>
      </c>
      <c r="B34" s="395" t="s">
        <v>176</v>
      </c>
      <c r="C34" s="396">
        <v>3456</v>
      </c>
      <c r="D34" s="395">
        <v>2</v>
      </c>
      <c r="F34" s="393" t="s">
        <v>1450</v>
      </c>
      <c r="G34" s="396" t="s">
        <v>213</v>
      </c>
    </row>
    <row r="35" spans="1:7" ht="18.75">
      <c r="A35" s="394" t="s">
        <v>1776</v>
      </c>
      <c r="B35" s="395" t="s">
        <v>203</v>
      </c>
      <c r="C35" s="396">
        <v>2568</v>
      </c>
      <c r="D35" s="395">
        <v>3</v>
      </c>
      <c r="F35" s="393" t="s">
        <v>163</v>
      </c>
      <c r="G35" s="397" t="s">
        <v>176</v>
      </c>
    </row>
    <row r="36" spans="1:7" ht="18.75">
      <c r="A36" s="394" t="s">
        <v>1481</v>
      </c>
      <c r="B36" s="395" t="s">
        <v>176</v>
      </c>
      <c r="C36" s="396">
        <v>9854</v>
      </c>
      <c r="D36" s="395">
        <v>4</v>
      </c>
      <c r="F36" s="393" t="s">
        <v>1775</v>
      </c>
      <c r="G36">
        <v>2</v>
      </c>
    </row>
    <row r="37" spans="1:7" ht="18.75">
      <c r="A37" s="394" t="s">
        <v>483</v>
      </c>
      <c r="B37" s="395" t="s">
        <v>203</v>
      </c>
      <c r="C37" s="396">
        <v>2569</v>
      </c>
      <c r="D37" s="395">
        <v>1</v>
      </c>
      <c r="F37" s="393" t="s">
        <v>137</v>
      </c>
      <c r="G37" s="398">
        <f>SUMIFS(C32:C41,A32:A41,G34,B32:B41,G35,D32:D41,G36)</f>
        <v>7581</v>
      </c>
    </row>
    <row r="38" spans="1:7" ht="18.75">
      <c r="A38" s="394" t="s">
        <v>213</v>
      </c>
      <c r="B38" s="395" t="s">
        <v>176</v>
      </c>
      <c r="C38" s="396">
        <v>4125</v>
      </c>
      <c r="D38" s="395">
        <v>2</v>
      </c>
    </row>
    <row r="39" spans="1:7" ht="18.75">
      <c r="A39" s="394" t="s">
        <v>1776</v>
      </c>
      <c r="B39" s="395" t="s">
        <v>203</v>
      </c>
      <c r="C39" s="396">
        <v>2568</v>
      </c>
      <c r="D39" s="395">
        <v>3</v>
      </c>
    </row>
    <row r="40" spans="1:7" ht="18.75">
      <c r="A40" s="394" t="s">
        <v>1481</v>
      </c>
      <c r="B40" s="395" t="s">
        <v>176</v>
      </c>
      <c r="C40" s="396">
        <v>1458</v>
      </c>
      <c r="D40" s="395">
        <v>4</v>
      </c>
    </row>
    <row r="41" spans="1:7" ht="18.75">
      <c r="A41" s="394" t="s">
        <v>483</v>
      </c>
      <c r="B41" s="395" t="s">
        <v>203</v>
      </c>
      <c r="C41" s="396">
        <v>2562</v>
      </c>
      <c r="D41" s="395">
        <v>1</v>
      </c>
    </row>
  </sheetData>
  <dataValidations count="3">
    <dataValidation type="list" allowBlank="1" showInputMessage="1" showErrorMessage="1" sqref="G36">
      <formula1>"1,2,3,4"</formula1>
    </dataValidation>
    <dataValidation type="list" allowBlank="1" showInputMessage="1" showErrorMessage="1" sqref="G35">
      <formula1>"North,South"</formula1>
    </dataValidation>
    <dataValidation type="list" allowBlank="1" showInputMessage="1" showErrorMessage="1" sqref="G34">
      <formula1>"John,Paul,Ringo,Geroge"</formula1>
    </dataValidation>
  </dataValidation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election activeCell="C3" sqref="C3"/>
    </sheetView>
  </sheetViews>
  <sheetFormatPr defaultColWidth="8.85546875" defaultRowHeight="26.25"/>
  <cols>
    <col min="1" max="1" width="35" style="371" bestFit="1" customWidth="1"/>
    <col min="2" max="2" width="20.140625" style="371" bestFit="1" customWidth="1"/>
    <col min="3" max="3" width="25" style="371" bestFit="1" customWidth="1"/>
    <col min="4" max="4" width="20.140625" style="371" bestFit="1" customWidth="1"/>
    <col min="5" max="5" width="8.85546875" style="371"/>
    <col min="6" max="6" width="20.140625" style="371" bestFit="1" customWidth="1"/>
    <col min="7" max="16384" width="8.85546875" style="371"/>
  </cols>
  <sheetData>
    <row r="1" spans="1:6">
      <c r="F1" s="372" t="s">
        <v>328</v>
      </c>
    </row>
    <row r="2" spans="1:6" ht="27" thickBot="1">
      <c r="A2" s="374" t="s">
        <v>1712</v>
      </c>
      <c r="B2" s="374" t="s">
        <v>1713</v>
      </c>
      <c r="C2" s="374" t="s">
        <v>1714</v>
      </c>
      <c r="D2" s="374" t="s">
        <v>1715</v>
      </c>
      <c r="F2" s="372">
        <v>44210</v>
      </c>
    </row>
    <row r="3" spans="1:6">
      <c r="A3" s="371" t="s">
        <v>1718</v>
      </c>
      <c r="B3" s="375">
        <v>44197</v>
      </c>
      <c r="C3" s="371">
        <f>NETWORKDAYS(B3,D3,$F$2:$F$25)</f>
        <v>9</v>
      </c>
      <c r="D3" s="376">
        <v>44209</v>
      </c>
      <c r="F3" s="372">
        <v>44222</v>
      </c>
    </row>
    <row r="4" spans="1:6">
      <c r="A4" s="371" t="s">
        <v>1721</v>
      </c>
      <c r="B4" s="375">
        <v>44209</v>
      </c>
      <c r="D4" s="376">
        <v>44228</v>
      </c>
      <c r="F4" s="372">
        <v>44266</v>
      </c>
    </row>
    <row r="5" spans="1:6">
      <c r="A5" s="371" t="s">
        <v>1723</v>
      </c>
      <c r="B5" s="375">
        <v>44228</v>
      </c>
      <c r="D5" s="376">
        <v>44236</v>
      </c>
      <c r="F5" s="372">
        <v>44288</v>
      </c>
    </row>
    <row r="6" spans="1:6">
      <c r="A6" s="371" t="s">
        <v>1726</v>
      </c>
      <c r="B6" s="375">
        <v>44236</v>
      </c>
      <c r="D6" s="376">
        <v>44246</v>
      </c>
      <c r="F6" s="372">
        <v>44299</v>
      </c>
    </row>
    <row r="7" spans="1:6">
      <c r="A7" s="371" t="s">
        <v>1728</v>
      </c>
      <c r="B7" s="375">
        <v>44246</v>
      </c>
      <c r="D7" s="376">
        <v>44261</v>
      </c>
      <c r="F7" s="372">
        <v>44300</v>
      </c>
    </row>
    <row r="8" spans="1:6">
      <c r="A8" s="371" t="s">
        <v>1731</v>
      </c>
      <c r="B8" s="375">
        <v>44261</v>
      </c>
      <c r="D8" s="376">
        <v>44291</v>
      </c>
      <c r="F8" s="372">
        <v>44311</v>
      </c>
    </row>
    <row r="9" spans="1:6">
      <c r="A9" s="371" t="s">
        <v>1734</v>
      </c>
      <c r="B9" s="375">
        <v>44291</v>
      </c>
      <c r="D9" s="376">
        <v>44306</v>
      </c>
      <c r="F9" s="372">
        <v>44317</v>
      </c>
    </row>
    <row r="10" spans="1:6">
      <c r="A10" s="371" t="s">
        <v>1737</v>
      </c>
      <c r="B10" s="375">
        <v>44306</v>
      </c>
      <c r="D10" s="376">
        <v>44316</v>
      </c>
      <c r="F10" s="372">
        <v>44329</v>
      </c>
    </row>
    <row r="11" spans="1:6">
      <c r="A11" s="371" t="s">
        <v>1739</v>
      </c>
      <c r="B11" s="375">
        <v>44316</v>
      </c>
      <c r="D11" s="376">
        <v>44331</v>
      </c>
      <c r="F11" s="372">
        <v>44330</v>
      </c>
    </row>
    <row r="12" spans="1:6">
      <c r="F12" s="372">
        <v>44397</v>
      </c>
    </row>
    <row r="13" spans="1:6">
      <c r="F13" s="372">
        <v>44423</v>
      </c>
    </row>
    <row r="14" spans="1:6">
      <c r="F14" s="372">
        <v>44427</v>
      </c>
    </row>
    <row r="15" spans="1:6">
      <c r="F15" s="372">
        <v>44449</v>
      </c>
    </row>
    <row r="16" spans="1:6">
      <c r="F16" s="372">
        <v>44471</v>
      </c>
    </row>
    <row r="17" spans="6:6">
      <c r="F17" s="372">
        <v>44475</v>
      </c>
    </row>
    <row r="18" spans="6:6">
      <c r="F18" s="372">
        <v>44483</v>
      </c>
    </row>
    <row r="19" spans="6:6">
      <c r="F19" s="372">
        <v>44484</v>
      </c>
    </row>
    <row r="20" spans="6:6">
      <c r="F20" s="372">
        <v>44488</v>
      </c>
    </row>
    <row r="21" spans="6:6">
      <c r="F21" s="372">
        <v>44489</v>
      </c>
    </row>
    <row r="22" spans="6:6">
      <c r="F22" s="372">
        <v>44501</v>
      </c>
    </row>
    <row r="23" spans="6:6">
      <c r="F23" s="372">
        <v>44504</v>
      </c>
    </row>
    <row r="24" spans="6:6">
      <c r="F24" s="372">
        <v>44505</v>
      </c>
    </row>
    <row r="25" spans="6:6">
      <c r="F25" s="372">
        <v>44555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election activeCell="B4" sqref="B4"/>
    </sheetView>
  </sheetViews>
  <sheetFormatPr defaultColWidth="8.85546875" defaultRowHeight="26.25"/>
  <cols>
    <col min="1" max="1" width="35" style="371" bestFit="1" customWidth="1"/>
    <col min="2" max="2" width="20.140625" style="371" bestFit="1" customWidth="1"/>
    <col min="3" max="3" width="23.42578125" style="371" bestFit="1" customWidth="1"/>
    <col min="4" max="4" width="20.140625" style="371" bestFit="1" customWidth="1"/>
    <col min="5" max="5" width="8.85546875" style="371"/>
    <col min="6" max="6" width="13.7109375" style="371" bestFit="1" customWidth="1"/>
    <col min="7" max="7" width="15.5703125" style="371" bestFit="1" customWidth="1"/>
    <col min="8" max="16384" width="8.85546875" style="371"/>
  </cols>
  <sheetData>
    <row r="1" spans="1:7" ht="27" thickBot="1"/>
    <row r="2" spans="1:7" ht="27" thickBot="1">
      <c r="C2" s="380" t="s">
        <v>1005</v>
      </c>
      <c r="F2" s="371" t="s">
        <v>426</v>
      </c>
      <c r="G2" s="371" t="s">
        <v>1005</v>
      </c>
    </row>
    <row r="3" spans="1:7" ht="27" thickBot="1">
      <c r="A3" s="374" t="s">
        <v>1712</v>
      </c>
      <c r="B3" s="374" t="s">
        <v>1713</v>
      </c>
      <c r="C3" s="374" t="s">
        <v>1714</v>
      </c>
      <c r="D3" s="374" t="s">
        <v>1715</v>
      </c>
      <c r="F3" s="381">
        <v>44197</v>
      </c>
      <c r="G3" s="381">
        <v>44197</v>
      </c>
    </row>
    <row r="4" spans="1:7">
      <c r="A4" s="371" t="s">
        <v>1718</v>
      </c>
      <c r="B4" s="375">
        <v>44197</v>
      </c>
      <c r="D4" s="376">
        <v>44209</v>
      </c>
      <c r="F4" s="381">
        <v>44214</v>
      </c>
      <c r="G4" s="381">
        <v>44221</v>
      </c>
    </row>
    <row r="5" spans="1:7">
      <c r="A5" s="371" t="s">
        <v>1721</v>
      </c>
      <c r="B5" s="375">
        <v>44209</v>
      </c>
      <c r="D5" s="376">
        <v>44228</v>
      </c>
      <c r="F5" s="381">
        <v>44216</v>
      </c>
      <c r="G5" s="381">
        <v>44288</v>
      </c>
    </row>
    <row r="6" spans="1:7">
      <c r="A6" s="371" t="s">
        <v>1723</v>
      </c>
      <c r="B6" s="375">
        <v>44228</v>
      </c>
      <c r="D6" s="376">
        <v>44236</v>
      </c>
      <c r="F6" s="381">
        <v>44242</v>
      </c>
      <c r="G6" s="381">
        <v>44291</v>
      </c>
    </row>
    <row r="7" spans="1:7">
      <c r="A7" s="371" t="s">
        <v>1726</v>
      </c>
      <c r="B7" s="375">
        <v>44236</v>
      </c>
      <c r="D7" s="376">
        <v>44246</v>
      </c>
      <c r="F7" s="381">
        <v>44347</v>
      </c>
      <c r="G7" s="381">
        <v>44311</v>
      </c>
    </row>
    <row r="8" spans="1:7">
      <c r="A8" s="371" t="s">
        <v>1728</v>
      </c>
      <c r="B8" s="375">
        <v>44246</v>
      </c>
      <c r="D8" s="376">
        <v>44261</v>
      </c>
      <c r="F8" s="381">
        <v>44365</v>
      </c>
      <c r="G8" s="381">
        <v>44555</v>
      </c>
    </row>
    <row r="9" spans="1:7">
      <c r="A9" s="371" t="s">
        <v>1731</v>
      </c>
      <c r="B9" s="375">
        <v>44261</v>
      </c>
      <c r="D9" s="376">
        <v>44291</v>
      </c>
      <c r="F9" s="381">
        <v>44366</v>
      </c>
      <c r="G9" s="381">
        <v>44556</v>
      </c>
    </row>
    <row r="10" spans="1:7">
      <c r="A10" s="371" t="s">
        <v>1734</v>
      </c>
      <c r="B10" s="375">
        <v>44291</v>
      </c>
      <c r="D10" s="376">
        <v>44306</v>
      </c>
      <c r="F10" s="381">
        <v>44381</v>
      </c>
    </row>
    <row r="11" spans="1:7">
      <c r="A11" s="371" t="s">
        <v>1737</v>
      </c>
      <c r="B11" s="375">
        <v>44306</v>
      </c>
      <c r="D11" s="376">
        <v>44316</v>
      </c>
      <c r="F11" s="381">
        <v>44382</v>
      </c>
    </row>
    <row r="12" spans="1:7">
      <c r="A12" s="371" t="s">
        <v>1739</v>
      </c>
      <c r="B12" s="375">
        <v>44316</v>
      </c>
      <c r="D12" s="376">
        <v>44331</v>
      </c>
      <c r="F12" s="381">
        <v>44445</v>
      </c>
    </row>
    <row r="13" spans="1:7">
      <c r="F13" s="381">
        <v>44480</v>
      </c>
    </row>
    <row r="14" spans="1:7">
      <c r="F14" s="381">
        <v>44511</v>
      </c>
    </row>
    <row r="15" spans="1:7">
      <c r="F15" s="381">
        <v>44525</v>
      </c>
    </row>
    <row r="16" spans="1:7">
      <c r="F16" s="381">
        <v>44554</v>
      </c>
    </row>
    <row r="17" spans="6:6">
      <c r="F17" s="381">
        <v>44555</v>
      </c>
    </row>
    <row r="18" spans="6:6">
      <c r="F18" s="381">
        <v>44561</v>
      </c>
    </row>
  </sheetData>
  <dataValidations count="1">
    <dataValidation type="list" allowBlank="1" showInputMessage="1" showErrorMessage="1" sqref="C2">
      <formula1>$F$2:$G$2</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pageSetUpPr autoPageBreaks="0"/>
  </sheetPr>
  <dimension ref="A1:M29"/>
  <sheetViews>
    <sheetView showGridLines="0" workbookViewId="0">
      <selection activeCell="B2" sqref="B2:I14"/>
    </sheetView>
  </sheetViews>
  <sheetFormatPr defaultColWidth="9.28515625" defaultRowHeight="12.75"/>
  <cols>
    <col min="1" max="1" width="2.7109375" style="97" customWidth="1"/>
    <col min="2" max="2" width="11.7109375" style="97" customWidth="1"/>
    <col min="3" max="7" width="10.7109375" style="97" customWidth="1"/>
    <col min="8" max="9" width="11.7109375" style="97" customWidth="1"/>
    <col min="10" max="16384" width="9.28515625" style="97"/>
  </cols>
  <sheetData>
    <row r="1" spans="1:13" ht="21" customHeight="1">
      <c r="A1" s="183"/>
      <c r="B1" s="183"/>
      <c r="C1" s="183"/>
      <c r="D1" s="183"/>
      <c r="E1" s="183"/>
      <c r="F1" s="183"/>
      <c r="G1" s="183"/>
      <c r="H1" s="183"/>
      <c r="I1" s="183"/>
      <c r="J1" s="183"/>
      <c r="K1" s="183"/>
    </row>
    <row r="2" spans="1:13" ht="24" customHeight="1" thickBot="1">
      <c r="A2" s="183"/>
      <c r="B2" s="184" t="s">
        <v>1293</v>
      </c>
      <c r="C2" s="184"/>
      <c r="D2" s="185"/>
      <c r="E2" s="185"/>
      <c r="F2" s="185"/>
      <c r="G2" s="185"/>
      <c r="H2" s="185"/>
      <c r="I2" s="185"/>
      <c r="J2" s="183"/>
      <c r="K2" s="183"/>
    </row>
    <row r="3" spans="1:13" ht="15.75" customHeight="1" thickTop="1">
      <c r="A3" s="183"/>
      <c r="B3" s="186"/>
      <c r="C3" s="187" t="s">
        <v>1294</v>
      </c>
      <c r="D3" s="188" t="s">
        <v>1295</v>
      </c>
      <c r="E3" s="189"/>
      <c r="F3" s="189"/>
      <c r="G3" s="189"/>
      <c r="H3" s="189"/>
      <c r="I3" s="190"/>
      <c r="J3" s="183"/>
      <c r="K3" s="183"/>
    </row>
    <row r="4" spans="1:13" ht="15.75" customHeight="1">
      <c r="A4" s="183"/>
      <c r="B4" s="186"/>
      <c r="C4" s="187" t="s">
        <v>1296</v>
      </c>
      <c r="D4" s="188" t="s">
        <v>1297</v>
      </c>
      <c r="E4" s="189"/>
      <c r="F4" s="189"/>
      <c r="G4" s="189"/>
      <c r="H4" s="189"/>
      <c r="I4" s="190"/>
      <c r="J4" s="183"/>
      <c r="K4" s="183"/>
    </row>
    <row r="5" spans="1:13" ht="15.75" customHeight="1">
      <c r="A5" s="183"/>
      <c r="B5" s="186"/>
      <c r="C5" s="187" t="s">
        <v>1298</v>
      </c>
      <c r="D5" s="191">
        <v>39104</v>
      </c>
      <c r="E5" s="192"/>
      <c r="F5" s="192"/>
      <c r="G5" s="192"/>
      <c r="H5" s="192"/>
      <c r="I5" s="193"/>
      <c r="J5" s="183"/>
      <c r="K5" s="183"/>
    </row>
    <row r="6" spans="1:13">
      <c r="A6" s="183"/>
      <c r="B6" s="194"/>
      <c r="C6" s="195"/>
      <c r="D6" s="196"/>
      <c r="E6" s="196"/>
      <c r="F6" s="196"/>
      <c r="G6" s="197"/>
      <c r="H6" s="197"/>
      <c r="I6" s="198"/>
      <c r="J6" s="183"/>
      <c r="K6" s="183"/>
    </row>
    <row r="7" spans="1:13" ht="30">
      <c r="A7" s="183"/>
      <c r="B7" s="199" t="s">
        <v>1299</v>
      </c>
      <c r="C7" s="200" t="s">
        <v>328</v>
      </c>
      <c r="D7" s="201" t="s">
        <v>1300</v>
      </c>
      <c r="E7" s="201" t="s">
        <v>1301</v>
      </c>
      <c r="F7" s="201" t="s">
        <v>1302</v>
      </c>
      <c r="G7" s="201" t="s">
        <v>1303</v>
      </c>
      <c r="H7" s="201" t="s">
        <v>1304</v>
      </c>
      <c r="I7" s="202" t="s">
        <v>1305</v>
      </c>
      <c r="J7" s="183"/>
      <c r="K7" s="183"/>
    </row>
    <row r="8" spans="1:13" ht="15.75" customHeight="1">
      <c r="A8" s="183"/>
      <c r="B8" s="203">
        <f t="shared" ref="B8:B14" si="0">C8</f>
        <v>39104</v>
      </c>
      <c r="C8" s="204">
        <v>39104</v>
      </c>
      <c r="D8" s="205">
        <v>0.33333333333333331</v>
      </c>
      <c r="E8" s="205">
        <v>0.5</v>
      </c>
      <c r="F8" s="205">
        <v>0.54166666666666663</v>
      </c>
      <c r="G8" s="205">
        <v>0.75</v>
      </c>
      <c r="H8" s="206">
        <f>IF(E8&lt;D8,E8+1-D8,E8-D8)+IF(G8&lt;F8,G8+1-G8,G8-F8)</f>
        <v>0.37500000000000006</v>
      </c>
      <c r="I8" s="207">
        <f>H8</f>
        <v>0.37500000000000006</v>
      </c>
      <c r="J8" s="183"/>
      <c r="K8" s="183"/>
      <c r="M8" s="208"/>
    </row>
    <row r="9" spans="1:13" ht="15.75" customHeight="1">
      <c r="A9" s="183"/>
      <c r="B9" s="203">
        <f t="shared" si="0"/>
        <v>39105</v>
      </c>
      <c r="C9" s="204">
        <f t="shared" ref="C9:C14" si="1">IF(C8="","",C8+1)</f>
        <v>39105</v>
      </c>
      <c r="D9" s="205">
        <v>0.41666666666666669</v>
      </c>
      <c r="E9" s="205">
        <v>0.58333333333333337</v>
      </c>
      <c r="F9" s="205">
        <v>0.60416666666666663</v>
      </c>
      <c r="G9" s="205">
        <v>0.79166666666666663</v>
      </c>
      <c r="H9" s="206">
        <f t="shared" ref="H9:H14" si="2">IF(E9&lt;D9,E9+1-D9,E9-D9)+IF(G9&lt;F9,G9+1-G9,G9-F9)</f>
        <v>0.35416666666666669</v>
      </c>
      <c r="I9" s="207">
        <f t="shared" ref="I9:I14" si="3">IF(ISERR(I8+H9),"",I8+H9)</f>
        <v>0.72916666666666674</v>
      </c>
      <c r="J9" s="183"/>
      <c r="K9" s="183"/>
    </row>
    <row r="10" spans="1:13" ht="15.75" customHeight="1">
      <c r="A10" s="183"/>
      <c r="B10" s="203">
        <f t="shared" si="0"/>
        <v>39106</v>
      </c>
      <c r="C10" s="204">
        <f t="shared" si="1"/>
        <v>39106</v>
      </c>
      <c r="D10" s="205">
        <v>0.375</v>
      </c>
      <c r="E10" s="205">
        <v>0.5</v>
      </c>
      <c r="F10" s="205">
        <v>0.54166666666666663</v>
      </c>
      <c r="G10" s="205">
        <v>0.77083333333333337</v>
      </c>
      <c r="H10" s="206">
        <f t="shared" si="2"/>
        <v>0.35416666666666674</v>
      </c>
      <c r="I10" s="207">
        <f t="shared" si="3"/>
        <v>1.0833333333333335</v>
      </c>
      <c r="J10" s="183"/>
      <c r="K10" s="183"/>
    </row>
    <row r="11" spans="1:13" ht="15.75" customHeight="1">
      <c r="A11" s="183"/>
      <c r="B11" s="203">
        <f t="shared" si="0"/>
        <v>39107</v>
      </c>
      <c r="C11" s="204">
        <f t="shared" si="1"/>
        <v>39107</v>
      </c>
      <c r="D11" s="205">
        <v>0.3125</v>
      </c>
      <c r="E11" s="205">
        <v>0.47916666666666669</v>
      </c>
      <c r="F11" s="205">
        <v>0.5</v>
      </c>
      <c r="G11" s="205">
        <v>0.77083333333333337</v>
      </c>
      <c r="H11" s="206">
        <f t="shared" si="2"/>
        <v>0.43750000000000006</v>
      </c>
      <c r="I11" s="207">
        <f t="shared" si="3"/>
        <v>1.5208333333333335</v>
      </c>
      <c r="J11" s="183"/>
      <c r="K11" s="183"/>
    </row>
    <row r="12" spans="1:13" ht="15.75" customHeight="1">
      <c r="A12" s="183"/>
      <c r="B12" s="203">
        <f t="shared" si="0"/>
        <v>39108</v>
      </c>
      <c r="C12" s="204">
        <f t="shared" si="1"/>
        <v>39108</v>
      </c>
      <c r="D12" s="205">
        <v>0.39583333333333331</v>
      </c>
      <c r="E12" s="205">
        <v>0.58333333333333337</v>
      </c>
      <c r="F12" s="205">
        <v>0.64583333333333337</v>
      </c>
      <c r="G12" s="205">
        <v>0.70833333333333337</v>
      </c>
      <c r="H12" s="206">
        <f t="shared" si="2"/>
        <v>0.25000000000000006</v>
      </c>
      <c r="I12" s="207">
        <f t="shared" si="3"/>
        <v>1.7708333333333335</v>
      </c>
      <c r="J12" s="183"/>
      <c r="K12" s="183"/>
    </row>
    <row r="13" spans="1:13" ht="15.75" customHeight="1">
      <c r="A13" s="183"/>
      <c r="B13" s="203">
        <f t="shared" si="0"/>
        <v>39109</v>
      </c>
      <c r="C13" s="204">
        <f t="shared" si="1"/>
        <v>39109</v>
      </c>
      <c r="D13" s="205"/>
      <c r="E13" s="205"/>
      <c r="F13" s="205"/>
      <c r="G13" s="205"/>
      <c r="H13" s="206">
        <f t="shared" si="2"/>
        <v>0</v>
      </c>
      <c r="I13" s="207">
        <f t="shared" si="3"/>
        <v>1.7708333333333335</v>
      </c>
      <c r="J13" s="183"/>
      <c r="K13" s="183"/>
    </row>
    <row r="14" spans="1:13" ht="15.75" customHeight="1">
      <c r="A14" s="183"/>
      <c r="B14" s="203">
        <f t="shared" si="0"/>
        <v>39110</v>
      </c>
      <c r="C14" s="204">
        <f t="shared" si="1"/>
        <v>39110</v>
      </c>
      <c r="D14" s="205"/>
      <c r="E14" s="205"/>
      <c r="F14" s="205"/>
      <c r="G14" s="205"/>
      <c r="H14" s="206">
        <f t="shared" si="2"/>
        <v>0</v>
      </c>
      <c r="I14" s="207">
        <f t="shared" si="3"/>
        <v>1.7708333333333335</v>
      </c>
      <c r="J14" s="183"/>
      <c r="K14" s="183"/>
    </row>
    <row r="15" spans="1:13" ht="15.75" customHeight="1">
      <c r="A15" s="183"/>
      <c r="B15" s="209"/>
      <c r="C15" s="210"/>
      <c r="D15" s="211"/>
      <c r="E15" s="211"/>
      <c r="F15" s="211"/>
      <c r="G15" s="211"/>
      <c r="H15" s="212"/>
      <c r="I15" s="213"/>
      <c r="J15" s="183"/>
      <c r="K15" s="183"/>
    </row>
    <row r="16" spans="1:13" ht="15.75" customHeight="1">
      <c r="A16" s="183"/>
      <c r="B16" s="445" t="s">
        <v>1306</v>
      </c>
      <c r="C16" s="446"/>
      <c r="D16" s="446"/>
      <c r="E16" s="447"/>
      <c r="F16" s="211"/>
      <c r="G16" s="211"/>
      <c r="H16" s="212"/>
      <c r="I16" s="213"/>
      <c r="J16" s="183"/>
      <c r="K16" s="183"/>
    </row>
    <row r="17" spans="1:11" ht="15.75" customHeight="1">
      <c r="A17" s="183"/>
      <c r="B17" s="214" t="s">
        <v>1307</v>
      </c>
      <c r="C17" s="215"/>
      <c r="D17" s="216"/>
      <c r="E17" s="217">
        <f>SUM(H8:H14)</f>
        <v>1.7708333333333335</v>
      </c>
      <c r="F17" s="211"/>
      <c r="G17" s="218"/>
      <c r="H17" s="218"/>
      <c r="I17" s="219"/>
      <c r="J17" s="183"/>
      <c r="K17" s="183"/>
    </row>
    <row r="18" spans="1:11" ht="15.75" customHeight="1">
      <c r="A18" s="183"/>
      <c r="B18" s="214" t="s">
        <v>1308</v>
      </c>
      <c r="C18" s="215"/>
      <c r="D18" s="216"/>
      <c r="E18" s="217">
        <f>MIN(E17,Overtime)</f>
        <v>1.6666666666666665</v>
      </c>
      <c r="F18" s="211"/>
      <c r="G18" s="220"/>
      <c r="H18" s="218"/>
      <c r="I18" s="219"/>
      <c r="J18" s="183"/>
      <c r="K18" s="183"/>
    </row>
    <row r="19" spans="1:11" ht="17.25" customHeight="1">
      <c r="A19" s="183"/>
      <c r="B19" s="214" t="s">
        <v>1309</v>
      </c>
      <c r="C19" s="215"/>
      <c r="D19" s="216"/>
      <c r="E19" s="217">
        <f>E17-E18</f>
        <v>0.10416666666666696</v>
      </c>
      <c r="F19" s="220"/>
      <c r="G19" s="221"/>
      <c r="H19" s="212"/>
      <c r="I19" s="213"/>
      <c r="J19" s="183"/>
      <c r="K19" s="183"/>
    </row>
    <row r="20" spans="1:11" ht="13.5" thickBot="1">
      <c r="A20" s="183"/>
      <c r="B20" s="222"/>
      <c r="C20" s="223"/>
      <c r="D20" s="223"/>
      <c r="E20" s="223"/>
      <c r="F20" s="224"/>
      <c r="G20" s="224"/>
      <c r="H20" s="224"/>
      <c r="I20" s="225"/>
      <c r="J20" s="183"/>
      <c r="K20" s="183"/>
    </row>
    <row r="21" spans="1:11">
      <c r="A21" s="183"/>
      <c r="B21" s="183"/>
      <c r="C21" s="183"/>
      <c r="D21" s="183"/>
      <c r="E21" s="183"/>
      <c r="F21" s="183"/>
      <c r="G21" s="183"/>
      <c r="H21" s="183"/>
      <c r="I21" s="183"/>
      <c r="J21" s="183"/>
      <c r="K21" s="183"/>
    </row>
    <row r="22" spans="1:11">
      <c r="A22" s="183"/>
      <c r="B22" s="183"/>
      <c r="C22" s="183"/>
      <c r="D22" s="183"/>
      <c r="E22" s="183"/>
      <c r="F22" s="183"/>
      <c r="G22" s="183"/>
      <c r="H22" s="183"/>
      <c r="I22" s="183"/>
      <c r="J22" s="183"/>
      <c r="K22" s="183"/>
    </row>
    <row r="23" spans="1:11" ht="15">
      <c r="A23" s="183"/>
      <c r="B23" s="226" t="s">
        <v>1310</v>
      </c>
      <c r="C23" s="227">
        <f>1+TIME(16,0,0)</f>
        <v>1.6666666666666665</v>
      </c>
      <c r="D23" s="183"/>
      <c r="E23" s="228"/>
      <c r="F23" s="229"/>
      <c r="G23" s="183"/>
      <c r="H23" s="183"/>
      <c r="I23" s="183"/>
      <c r="J23" s="183"/>
      <c r="K23" s="183"/>
    </row>
    <row r="24" spans="1:11">
      <c r="A24" s="183"/>
      <c r="B24" s="183"/>
      <c r="C24" s="183"/>
      <c r="D24" s="183"/>
      <c r="E24" s="228"/>
      <c r="F24" s="183"/>
      <c r="G24" s="183"/>
      <c r="H24" s="183"/>
      <c r="I24" s="183"/>
      <c r="J24" s="183"/>
      <c r="K24" s="183"/>
    </row>
    <row r="25" spans="1:11">
      <c r="A25" s="183"/>
      <c r="B25" s="183"/>
      <c r="C25" s="183"/>
      <c r="D25" s="183"/>
      <c r="E25" s="228"/>
      <c r="F25" s="183"/>
      <c r="G25" s="183"/>
      <c r="H25" s="183"/>
      <c r="I25" s="183"/>
      <c r="J25" s="183"/>
      <c r="K25" s="183"/>
    </row>
    <row r="26" spans="1:11">
      <c r="A26" s="183"/>
      <c r="B26" s="183"/>
      <c r="C26" s="183"/>
      <c r="D26" s="183"/>
      <c r="E26" s="183"/>
      <c r="F26" s="183"/>
      <c r="G26" s="183"/>
      <c r="H26" s="183"/>
      <c r="I26" s="183"/>
      <c r="J26" s="183"/>
      <c r="K26" s="183"/>
    </row>
    <row r="27" spans="1:11">
      <c r="A27" s="183"/>
      <c r="B27" s="183"/>
      <c r="C27" s="183"/>
      <c r="D27" s="183"/>
      <c r="E27" s="183"/>
      <c r="F27" s="183"/>
      <c r="G27" s="230"/>
      <c r="H27" s="183"/>
      <c r="I27" s="183"/>
      <c r="J27" s="183"/>
      <c r="K27" s="183"/>
    </row>
    <row r="28" spans="1:11">
      <c r="A28" s="183"/>
      <c r="B28" s="183"/>
      <c r="C28" s="183"/>
      <c r="D28" s="183"/>
      <c r="E28" s="183"/>
      <c r="F28" s="183"/>
      <c r="G28" s="183"/>
      <c r="H28" s="183"/>
      <c r="I28" s="183"/>
      <c r="J28" s="183"/>
      <c r="K28" s="183"/>
    </row>
    <row r="29" spans="1:11">
      <c r="A29" s="183"/>
      <c r="B29" s="183"/>
      <c r="C29" s="183"/>
      <c r="D29" s="183"/>
      <c r="E29" s="183"/>
      <c r="F29" s="183"/>
      <c r="G29" s="183"/>
      <c r="H29" s="183"/>
      <c r="I29" s="183"/>
      <c r="J29" s="183"/>
      <c r="K29" s="183"/>
    </row>
  </sheetData>
  <mergeCells count="1">
    <mergeCell ref="B16:E16"/>
  </mergeCells>
  <printOptions horizontalCentered="1"/>
  <pageMargins left="0.63" right="0.57999999999999996" top="1" bottom="1" header="0.5" footer="0.5"/>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5601" r:id="rId4" name="Button 1">
              <controlPr defaultSize="0" print="0" autoFill="0" autoLine="0" autoPict="0">
                <anchor moveWithCells="1" sizeWithCells="1">
                  <from>
                    <xdr:col>7</xdr:col>
                    <xdr:colOff>600075</xdr:colOff>
                    <xdr:row>17</xdr:row>
                    <xdr:rowOff>180975</xdr:rowOff>
                  </from>
                  <to>
                    <xdr:col>8</xdr:col>
                    <xdr:colOff>666750</xdr:colOff>
                    <xdr:row>19</xdr:row>
                    <xdr:rowOff>0</xdr:rowOff>
                  </to>
                </anchor>
              </controlPr>
            </control>
          </mc:Choice>
        </mc:AlternateContent>
        <mc:AlternateContent xmlns:mc="http://schemas.openxmlformats.org/markup-compatibility/2006">
          <mc:Choice Requires="x14">
            <control shapeId="25602" r:id="rId5" name="Button 2">
              <controlPr defaultSize="0" print="0" autoFill="0" autoLine="0" autoPict="0">
                <anchor moveWithCells="1" sizeWithCells="1">
                  <from>
                    <xdr:col>6</xdr:col>
                    <xdr:colOff>371475</xdr:colOff>
                    <xdr:row>18</xdr:row>
                    <xdr:rowOff>0</xdr:rowOff>
                  </from>
                  <to>
                    <xdr:col>7</xdr:col>
                    <xdr:colOff>495300</xdr:colOff>
                    <xdr:row>19</xdr:row>
                    <xdr:rowOff>19050</xdr:rowOff>
                  </to>
                </anchor>
              </controlPr>
            </control>
          </mc:Choice>
        </mc:AlternateContent>
        <mc:AlternateContent xmlns:mc="http://schemas.openxmlformats.org/markup-compatibility/2006">
          <mc:Choice Requires="x14">
            <control shapeId="25603" r:id="rId6" name="cbProtectSheet">
              <controlPr defaultSize="0" autoFill="0" autoLine="0" autoPict="0">
                <anchor moveWithCells="1">
                  <from>
                    <xdr:col>1</xdr:col>
                    <xdr:colOff>38100</xdr:colOff>
                    <xdr:row>0</xdr:row>
                    <xdr:rowOff>190500</xdr:rowOff>
                  </from>
                  <to>
                    <xdr:col>2</xdr:col>
                    <xdr:colOff>361950</xdr:colOff>
                    <xdr:row>1</xdr:row>
                    <xdr:rowOff>142875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95"/>
  <sheetViews>
    <sheetView topLeftCell="A19" zoomScale="90" zoomScaleNormal="90" workbookViewId="0">
      <selection activeCell="H23" sqref="H23"/>
    </sheetView>
  </sheetViews>
  <sheetFormatPr defaultColWidth="9.28515625" defaultRowHeight="18"/>
  <cols>
    <col min="1" max="2" width="9.28515625" style="275"/>
    <col min="3" max="3" width="11.5703125" style="275" customWidth="1"/>
    <col min="4" max="4" width="10.7109375" style="275" customWidth="1"/>
    <col min="5" max="5" width="15" style="275" customWidth="1"/>
    <col min="6" max="6" width="13.28515625" style="275" customWidth="1"/>
    <col min="7" max="7" width="18.5703125" style="275" customWidth="1"/>
    <col min="8" max="8" width="18" style="275" customWidth="1"/>
    <col min="9" max="9" width="18.28515625" style="275" customWidth="1"/>
    <col min="10" max="10" width="16.42578125" style="275" customWidth="1"/>
    <col min="11" max="11" width="28.28515625" style="275" customWidth="1"/>
    <col min="12" max="12" width="9.28515625" style="275"/>
    <col min="13" max="13" width="12" style="275" bestFit="1" customWidth="1"/>
    <col min="14" max="16384" width="9.28515625" style="275"/>
  </cols>
  <sheetData>
    <row r="1" spans="1:16">
      <c r="A1" s="419" t="s">
        <v>51</v>
      </c>
      <c r="B1" s="419"/>
      <c r="C1" s="419"/>
      <c r="D1" s="419"/>
      <c r="E1" s="419"/>
      <c r="F1" s="419"/>
      <c r="G1" s="419"/>
      <c r="H1" s="419"/>
      <c r="I1" s="419"/>
      <c r="J1" s="419"/>
      <c r="K1" s="419"/>
    </row>
    <row r="3" spans="1:16" ht="36">
      <c r="A3" s="276" t="s">
        <v>52</v>
      </c>
      <c r="B3" s="276" t="s">
        <v>53</v>
      </c>
      <c r="C3" s="277" t="s">
        <v>54</v>
      </c>
      <c r="D3" s="277" t="s">
        <v>55</v>
      </c>
      <c r="E3" s="277" t="s">
        <v>56</v>
      </c>
      <c r="F3" s="277" t="s">
        <v>57</v>
      </c>
      <c r="G3" s="276" t="s">
        <v>58</v>
      </c>
      <c r="H3" s="277" t="s">
        <v>59</v>
      </c>
      <c r="I3" s="277" t="s">
        <v>60</v>
      </c>
      <c r="J3" s="277" t="s">
        <v>61</v>
      </c>
      <c r="K3" s="277" t="s">
        <v>139</v>
      </c>
      <c r="M3" s="275" t="s">
        <v>1777</v>
      </c>
      <c r="N3" s="405" t="s">
        <v>139</v>
      </c>
      <c r="O3"/>
      <c r="P3"/>
    </row>
    <row r="4" spans="1:16">
      <c r="A4" s="278">
        <v>1</v>
      </c>
      <c r="B4" s="278" t="s">
        <v>62</v>
      </c>
      <c r="C4" s="278">
        <v>49</v>
      </c>
      <c r="D4" s="278">
        <v>58</v>
      </c>
      <c r="E4" s="278">
        <f>AVERAGE(C4:D4)</f>
        <v>53.5</v>
      </c>
      <c r="F4" s="278">
        <v>21</v>
      </c>
      <c r="G4" s="278">
        <v>58</v>
      </c>
      <c r="H4" s="278">
        <f>(60%*E4)+(30%*F4)+(10%*G4)</f>
        <v>44.2</v>
      </c>
      <c r="I4" s="278" t="str">
        <f>IF(H4&gt;35,"PASS","Fail")</f>
        <v>PASS</v>
      </c>
      <c r="J4" s="279" t="str">
        <f>IF(H4&gt;=90,"Distinction",IF(H4&gt;=60,"First Class",IF(H4&gt;=45,"Second Class",IF(H4&gt;=35,"Pass Class","Fail"))))</f>
        <v>Pass Class</v>
      </c>
      <c r="K4" s="404" t="str">
        <f>IF(AND(C4&gt;=35,D4&gt;=35,F4&gt;=35,G4&gt;=35),"Pass","Fail")</f>
        <v>Fail</v>
      </c>
      <c r="M4" s="275">
        <f>COUNTIF(I4:I23,"Pass")</f>
        <v>15</v>
      </c>
      <c r="N4" s="405">
        <f>COUNTIF(K4:K23,"Pass")</f>
        <v>5</v>
      </c>
      <c r="O4"/>
      <c r="P4"/>
    </row>
    <row r="5" spans="1:16">
      <c r="A5" s="278">
        <v>2</v>
      </c>
      <c r="B5" s="278" t="s">
        <v>63</v>
      </c>
      <c r="C5" s="278">
        <v>88</v>
      </c>
      <c r="D5" s="278">
        <v>1</v>
      </c>
      <c r="E5" s="278">
        <f t="shared" ref="E5:E23" si="0">AVERAGE(C5:D5)</f>
        <v>44.5</v>
      </c>
      <c r="F5" s="278">
        <v>44</v>
      </c>
      <c r="G5" s="278">
        <v>16</v>
      </c>
      <c r="H5" s="278">
        <f t="shared" ref="H5:H23" si="1">(60%*E5)+(30%*F5)+(10%*G5)</f>
        <v>41.5</v>
      </c>
      <c r="I5" s="278" t="str">
        <f t="shared" ref="I5:I23" si="2">IF(H5&gt;35,"PASS","Fail")</f>
        <v>PASS</v>
      </c>
      <c r="J5" s="279" t="str">
        <f t="shared" ref="J5:J23" si="3">IF(H5&gt;=90,"Distinction",IF(H5&gt;=60,"First Class",IF(H5&gt;=45,"Second Class",IF(H5&gt;=35,"Pass Class","Fail"))))</f>
        <v>Pass Class</v>
      </c>
      <c r="K5" s="404" t="str">
        <f t="shared" ref="K5:K23" si="4">IF(AND(C5&gt;=35,D5&gt;=35,F5&gt;=35,G5&gt;=35),"Pass","Fail")</f>
        <v>Fail</v>
      </c>
      <c r="M5" s="275">
        <f>COUNTIF(I4:I23,"Fail")</f>
        <v>5</v>
      </c>
      <c r="N5" s="405">
        <f>COUNTIF(K4:K23,"Fail")</f>
        <v>15</v>
      </c>
      <c r="O5"/>
      <c r="P5"/>
    </row>
    <row r="6" spans="1:16">
      <c r="A6" s="278">
        <v>3</v>
      </c>
      <c r="B6" s="278" t="s">
        <v>64</v>
      </c>
      <c r="C6" s="278">
        <v>82</v>
      </c>
      <c r="D6" s="278">
        <v>44</v>
      </c>
      <c r="E6" s="278">
        <f t="shared" si="0"/>
        <v>63</v>
      </c>
      <c r="F6" s="278">
        <v>88</v>
      </c>
      <c r="G6" s="278">
        <v>75</v>
      </c>
      <c r="H6" s="278">
        <f t="shared" si="1"/>
        <v>71.699999999999989</v>
      </c>
      <c r="I6" s="278" t="str">
        <f t="shared" si="2"/>
        <v>PASS</v>
      </c>
      <c r="J6" s="279" t="str">
        <f t="shared" si="3"/>
        <v>First Class</v>
      </c>
      <c r="K6" s="404" t="str">
        <f t="shared" si="4"/>
        <v>Pass</v>
      </c>
      <c r="N6"/>
      <c r="O6"/>
      <c r="P6"/>
    </row>
    <row r="7" spans="1:16">
      <c r="A7" s="278">
        <v>4</v>
      </c>
      <c r="B7" s="278" t="s">
        <v>65</v>
      </c>
      <c r="C7" s="278">
        <v>30</v>
      </c>
      <c r="D7" s="278">
        <v>30</v>
      </c>
      <c r="E7" s="278">
        <f t="shared" si="0"/>
        <v>30</v>
      </c>
      <c r="F7" s="278">
        <v>17</v>
      </c>
      <c r="G7" s="278">
        <v>80</v>
      </c>
      <c r="H7" s="278">
        <f t="shared" si="1"/>
        <v>31.1</v>
      </c>
      <c r="I7" s="278" t="str">
        <f t="shared" si="2"/>
        <v>Fail</v>
      </c>
      <c r="J7" s="279" t="str">
        <f t="shared" si="3"/>
        <v>Fail</v>
      </c>
      <c r="K7" s="404" t="str">
        <f t="shared" si="4"/>
        <v>Fail</v>
      </c>
      <c r="N7"/>
      <c r="O7"/>
      <c r="P7"/>
    </row>
    <row r="8" spans="1:16">
      <c r="A8" s="278">
        <v>5</v>
      </c>
      <c r="B8" s="278" t="s">
        <v>66</v>
      </c>
      <c r="C8" s="278">
        <v>86</v>
      </c>
      <c r="D8" s="278">
        <v>99</v>
      </c>
      <c r="E8" s="278">
        <f t="shared" si="0"/>
        <v>92.5</v>
      </c>
      <c r="F8" s="278">
        <v>99</v>
      </c>
      <c r="G8" s="278">
        <v>80</v>
      </c>
      <c r="H8" s="278">
        <f t="shared" si="1"/>
        <v>93.2</v>
      </c>
      <c r="I8" s="278" t="str">
        <f t="shared" si="2"/>
        <v>PASS</v>
      </c>
      <c r="J8" s="279" t="str">
        <f t="shared" si="3"/>
        <v>Distinction</v>
      </c>
      <c r="K8" s="404" t="str">
        <f t="shared" si="4"/>
        <v>Pass</v>
      </c>
      <c r="N8"/>
      <c r="O8"/>
      <c r="P8"/>
    </row>
    <row r="9" spans="1:16">
      <c r="A9" s="278">
        <v>6</v>
      </c>
      <c r="B9" s="278" t="s">
        <v>67</v>
      </c>
      <c r="C9" s="278">
        <v>3</v>
      </c>
      <c r="D9" s="278">
        <v>12</v>
      </c>
      <c r="E9" s="278">
        <f t="shared" si="0"/>
        <v>7.5</v>
      </c>
      <c r="F9" s="278">
        <v>27</v>
      </c>
      <c r="G9" s="278">
        <v>97</v>
      </c>
      <c r="H9" s="278">
        <f t="shared" si="1"/>
        <v>22.3</v>
      </c>
      <c r="I9" s="278" t="str">
        <f t="shared" si="2"/>
        <v>Fail</v>
      </c>
      <c r="J9" s="279" t="str">
        <f t="shared" si="3"/>
        <v>Fail</v>
      </c>
      <c r="K9" s="404" t="str">
        <f t="shared" si="4"/>
        <v>Fail</v>
      </c>
    </row>
    <row r="10" spans="1:16">
      <c r="A10" s="278">
        <v>7</v>
      </c>
      <c r="B10" s="278" t="s">
        <v>68</v>
      </c>
      <c r="C10" s="278">
        <v>74</v>
      </c>
      <c r="D10" s="278">
        <v>71</v>
      </c>
      <c r="E10" s="278">
        <f t="shared" si="0"/>
        <v>72.5</v>
      </c>
      <c r="F10" s="278">
        <v>16</v>
      </c>
      <c r="G10" s="278">
        <v>18</v>
      </c>
      <c r="H10" s="278">
        <f t="shared" si="1"/>
        <v>50.099999999999994</v>
      </c>
      <c r="I10" s="278" t="str">
        <f t="shared" si="2"/>
        <v>PASS</v>
      </c>
      <c r="J10" s="279" t="str">
        <f t="shared" si="3"/>
        <v>Second Class</v>
      </c>
      <c r="K10" s="404" t="str">
        <f t="shared" si="4"/>
        <v>Fail</v>
      </c>
    </row>
    <row r="11" spans="1:16">
      <c r="A11" s="278">
        <v>8</v>
      </c>
      <c r="B11" s="278" t="s">
        <v>69</v>
      </c>
      <c r="C11" s="278">
        <v>77</v>
      </c>
      <c r="D11" s="278">
        <v>96</v>
      </c>
      <c r="E11" s="278">
        <f t="shared" si="0"/>
        <v>86.5</v>
      </c>
      <c r="F11" s="278">
        <v>92</v>
      </c>
      <c r="G11" s="278">
        <v>73</v>
      </c>
      <c r="H11" s="278">
        <f t="shared" si="1"/>
        <v>86.8</v>
      </c>
      <c r="I11" s="278" t="str">
        <f t="shared" si="2"/>
        <v>PASS</v>
      </c>
      <c r="J11" s="279" t="str">
        <f t="shared" si="3"/>
        <v>First Class</v>
      </c>
      <c r="K11" s="404" t="str">
        <f t="shared" si="4"/>
        <v>Pass</v>
      </c>
    </row>
    <row r="12" spans="1:16">
      <c r="A12" s="278">
        <v>9</v>
      </c>
      <c r="B12" s="278" t="s">
        <v>70</v>
      </c>
      <c r="C12" s="278">
        <v>78</v>
      </c>
      <c r="D12" s="278">
        <v>1</v>
      </c>
      <c r="E12" s="278">
        <f t="shared" si="0"/>
        <v>39.5</v>
      </c>
      <c r="F12" s="278">
        <v>83</v>
      </c>
      <c r="G12" s="278">
        <v>84</v>
      </c>
      <c r="H12" s="278">
        <f t="shared" si="1"/>
        <v>56.999999999999993</v>
      </c>
      <c r="I12" s="278" t="str">
        <f t="shared" si="2"/>
        <v>PASS</v>
      </c>
      <c r="J12" s="279" t="str">
        <f t="shared" si="3"/>
        <v>Second Class</v>
      </c>
      <c r="K12" s="404" t="str">
        <f t="shared" si="4"/>
        <v>Fail</v>
      </c>
    </row>
    <row r="13" spans="1:16">
      <c r="A13" s="278">
        <v>10</v>
      </c>
      <c r="B13" s="278" t="s">
        <v>71</v>
      </c>
      <c r="C13" s="278">
        <v>83</v>
      </c>
      <c r="D13" s="278">
        <v>59</v>
      </c>
      <c r="E13" s="278">
        <f t="shared" si="0"/>
        <v>71</v>
      </c>
      <c r="F13" s="278">
        <v>95</v>
      </c>
      <c r="G13" s="278">
        <v>47</v>
      </c>
      <c r="H13" s="278">
        <f t="shared" si="1"/>
        <v>75.8</v>
      </c>
      <c r="I13" s="278" t="str">
        <f t="shared" si="2"/>
        <v>PASS</v>
      </c>
      <c r="J13" s="279" t="str">
        <f t="shared" si="3"/>
        <v>First Class</v>
      </c>
      <c r="K13" s="404" t="str">
        <f t="shared" si="4"/>
        <v>Pass</v>
      </c>
    </row>
    <row r="14" spans="1:16">
      <c r="A14" s="278">
        <v>11</v>
      </c>
      <c r="B14" s="280" t="s">
        <v>72</v>
      </c>
      <c r="C14" s="278">
        <v>9</v>
      </c>
      <c r="D14" s="278">
        <v>32</v>
      </c>
      <c r="E14" s="278">
        <f t="shared" si="0"/>
        <v>20.5</v>
      </c>
      <c r="F14" s="278">
        <v>98</v>
      </c>
      <c r="G14" s="278">
        <v>70</v>
      </c>
      <c r="H14" s="278">
        <f t="shared" si="1"/>
        <v>48.699999999999996</v>
      </c>
      <c r="I14" s="278" t="str">
        <f t="shared" si="2"/>
        <v>PASS</v>
      </c>
      <c r="J14" s="279" t="str">
        <f t="shared" si="3"/>
        <v>Second Class</v>
      </c>
      <c r="K14" s="404" t="str">
        <f t="shared" si="4"/>
        <v>Fail</v>
      </c>
    </row>
    <row r="15" spans="1:16">
      <c r="A15" s="278">
        <v>12</v>
      </c>
      <c r="B15" s="280" t="s">
        <v>73</v>
      </c>
      <c r="C15" s="278">
        <v>98</v>
      </c>
      <c r="D15" s="278">
        <v>29</v>
      </c>
      <c r="E15" s="278">
        <f t="shared" si="0"/>
        <v>63.5</v>
      </c>
      <c r="F15" s="278">
        <v>43</v>
      </c>
      <c r="G15" s="278">
        <v>11</v>
      </c>
      <c r="H15" s="278">
        <f t="shared" si="1"/>
        <v>52.1</v>
      </c>
      <c r="I15" s="278" t="str">
        <f t="shared" si="2"/>
        <v>PASS</v>
      </c>
      <c r="J15" s="279" t="str">
        <f t="shared" si="3"/>
        <v>Second Class</v>
      </c>
      <c r="K15" s="404" t="str">
        <f t="shared" si="4"/>
        <v>Fail</v>
      </c>
    </row>
    <row r="16" spans="1:16">
      <c r="A16" s="278">
        <v>13</v>
      </c>
      <c r="B16" s="280" t="s">
        <v>74</v>
      </c>
      <c r="C16" s="278">
        <v>92</v>
      </c>
      <c r="D16" s="278">
        <v>19</v>
      </c>
      <c r="E16" s="278">
        <f t="shared" si="0"/>
        <v>55.5</v>
      </c>
      <c r="F16" s="278">
        <v>92</v>
      </c>
      <c r="G16" s="278">
        <v>55</v>
      </c>
      <c r="H16" s="278">
        <f t="shared" si="1"/>
        <v>66.399999999999991</v>
      </c>
      <c r="I16" s="278" t="str">
        <f t="shared" si="2"/>
        <v>PASS</v>
      </c>
      <c r="J16" s="279" t="str">
        <f t="shared" si="3"/>
        <v>First Class</v>
      </c>
      <c r="K16" s="404" t="str">
        <f t="shared" si="4"/>
        <v>Fail</v>
      </c>
    </row>
    <row r="17" spans="1:11">
      <c r="A17" s="278">
        <v>14</v>
      </c>
      <c r="B17" s="280" t="s">
        <v>75</v>
      </c>
      <c r="C17" s="278">
        <v>58</v>
      </c>
      <c r="D17" s="278">
        <v>85</v>
      </c>
      <c r="E17" s="278">
        <f t="shared" si="0"/>
        <v>71.5</v>
      </c>
      <c r="F17" s="278">
        <v>61</v>
      </c>
      <c r="G17" s="278">
        <v>85</v>
      </c>
      <c r="H17" s="278">
        <f t="shared" si="1"/>
        <v>69.7</v>
      </c>
      <c r="I17" s="278" t="str">
        <f t="shared" si="2"/>
        <v>PASS</v>
      </c>
      <c r="J17" s="279" t="str">
        <f t="shared" si="3"/>
        <v>First Class</v>
      </c>
      <c r="K17" s="404" t="str">
        <f t="shared" si="4"/>
        <v>Pass</v>
      </c>
    </row>
    <row r="18" spans="1:11">
      <c r="A18" s="278">
        <v>15</v>
      </c>
      <c r="B18" s="280" t="s">
        <v>76</v>
      </c>
      <c r="C18" s="278">
        <v>53</v>
      </c>
      <c r="D18" s="278">
        <v>22</v>
      </c>
      <c r="E18" s="278">
        <f t="shared" si="0"/>
        <v>37.5</v>
      </c>
      <c r="F18" s="278">
        <v>3</v>
      </c>
      <c r="G18" s="278">
        <v>48</v>
      </c>
      <c r="H18" s="278">
        <f t="shared" si="1"/>
        <v>28.2</v>
      </c>
      <c r="I18" s="278" t="str">
        <f t="shared" si="2"/>
        <v>Fail</v>
      </c>
      <c r="J18" s="279" t="str">
        <f t="shared" si="3"/>
        <v>Fail</v>
      </c>
      <c r="K18" s="404" t="str">
        <f t="shared" si="4"/>
        <v>Fail</v>
      </c>
    </row>
    <row r="19" spans="1:11">
      <c r="A19" s="278">
        <v>16</v>
      </c>
      <c r="B19" s="280" t="s">
        <v>77</v>
      </c>
      <c r="C19" s="278">
        <v>43</v>
      </c>
      <c r="D19" s="278">
        <v>27</v>
      </c>
      <c r="E19" s="278">
        <f t="shared" si="0"/>
        <v>35</v>
      </c>
      <c r="F19" s="278">
        <v>1</v>
      </c>
      <c r="G19" s="278">
        <v>6</v>
      </c>
      <c r="H19" s="278">
        <f t="shared" si="1"/>
        <v>21.900000000000002</v>
      </c>
      <c r="I19" s="278" t="str">
        <f t="shared" si="2"/>
        <v>Fail</v>
      </c>
      <c r="J19" s="279" t="str">
        <f t="shared" si="3"/>
        <v>Fail</v>
      </c>
      <c r="K19" s="404" t="str">
        <f t="shared" si="4"/>
        <v>Fail</v>
      </c>
    </row>
    <row r="20" spans="1:11">
      <c r="A20" s="278">
        <v>17</v>
      </c>
      <c r="B20" s="280" t="s">
        <v>78</v>
      </c>
      <c r="C20" s="278">
        <v>35</v>
      </c>
      <c r="D20" s="278">
        <v>93</v>
      </c>
      <c r="E20" s="278">
        <f t="shared" si="0"/>
        <v>64</v>
      </c>
      <c r="F20" s="278">
        <v>19</v>
      </c>
      <c r="G20" s="278">
        <v>72</v>
      </c>
      <c r="H20" s="278">
        <f t="shared" si="1"/>
        <v>51.300000000000004</v>
      </c>
      <c r="I20" s="278" t="str">
        <f t="shared" si="2"/>
        <v>PASS</v>
      </c>
      <c r="J20" s="279" t="str">
        <f t="shared" si="3"/>
        <v>Second Class</v>
      </c>
      <c r="K20" s="404" t="str">
        <f t="shared" si="4"/>
        <v>Fail</v>
      </c>
    </row>
    <row r="21" spans="1:11">
      <c r="A21" s="278">
        <v>18</v>
      </c>
      <c r="B21" s="280" t="s">
        <v>79</v>
      </c>
      <c r="C21" s="278">
        <v>2</v>
      </c>
      <c r="D21" s="278">
        <v>41</v>
      </c>
      <c r="E21" s="278">
        <f t="shared" si="0"/>
        <v>21.5</v>
      </c>
      <c r="F21" s="278">
        <v>47</v>
      </c>
      <c r="G21" s="278">
        <v>32</v>
      </c>
      <c r="H21" s="278">
        <f t="shared" si="1"/>
        <v>30.2</v>
      </c>
      <c r="I21" s="278" t="str">
        <f t="shared" si="2"/>
        <v>Fail</v>
      </c>
      <c r="J21" s="279" t="str">
        <f t="shared" si="3"/>
        <v>Fail</v>
      </c>
      <c r="K21" s="404" t="str">
        <f t="shared" si="4"/>
        <v>Fail</v>
      </c>
    </row>
    <row r="22" spans="1:11">
      <c r="A22" s="278">
        <v>19</v>
      </c>
      <c r="B22" s="280" t="s">
        <v>80</v>
      </c>
      <c r="C22" s="278">
        <v>30</v>
      </c>
      <c r="D22" s="278">
        <v>51</v>
      </c>
      <c r="E22" s="278">
        <f t="shared" si="0"/>
        <v>40.5</v>
      </c>
      <c r="F22" s="278">
        <v>98</v>
      </c>
      <c r="G22" s="278">
        <v>56</v>
      </c>
      <c r="H22" s="278">
        <f t="shared" si="1"/>
        <v>59.300000000000004</v>
      </c>
      <c r="I22" s="278" t="str">
        <f t="shared" si="2"/>
        <v>PASS</v>
      </c>
      <c r="J22" s="279" t="str">
        <f t="shared" si="3"/>
        <v>Second Class</v>
      </c>
      <c r="K22" s="404" t="str">
        <f t="shared" si="4"/>
        <v>Fail</v>
      </c>
    </row>
    <row r="23" spans="1:11">
      <c r="A23" s="278">
        <v>20</v>
      </c>
      <c r="B23" s="280" t="s">
        <v>81</v>
      </c>
      <c r="C23" s="278">
        <v>24</v>
      </c>
      <c r="D23" s="278">
        <v>82</v>
      </c>
      <c r="E23" s="278">
        <f t="shared" si="0"/>
        <v>53</v>
      </c>
      <c r="F23" s="278">
        <v>40</v>
      </c>
      <c r="G23" s="278">
        <v>21</v>
      </c>
      <c r="H23" s="278">
        <f t="shared" si="1"/>
        <v>45.9</v>
      </c>
      <c r="I23" s="278" t="str">
        <f t="shared" si="2"/>
        <v>PASS</v>
      </c>
      <c r="J23" s="279" t="str">
        <f t="shared" si="3"/>
        <v>Second Class</v>
      </c>
      <c r="K23" s="404" t="str">
        <f t="shared" si="4"/>
        <v>Fail</v>
      </c>
    </row>
    <row r="26" spans="1:11">
      <c r="A26" s="281" t="s">
        <v>36</v>
      </c>
      <c r="H26" s="284"/>
    </row>
    <row r="27" spans="1:11">
      <c r="H27" s="284"/>
    </row>
    <row r="28" spans="1:11">
      <c r="A28" s="282" t="s">
        <v>82</v>
      </c>
    </row>
    <row r="29" spans="1:11">
      <c r="A29" s="275" t="s">
        <v>83</v>
      </c>
    </row>
    <row r="30" spans="1:11">
      <c r="A30" s="275" t="s">
        <v>84</v>
      </c>
      <c r="C30" s="275" t="s">
        <v>85</v>
      </c>
    </row>
    <row r="31" spans="1:11">
      <c r="A31" s="275" t="s">
        <v>86</v>
      </c>
    </row>
    <row r="32" spans="1:11">
      <c r="A32" s="275" t="s">
        <v>87</v>
      </c>
    </row>
    <row r="33" spans="1:3">
      <c r="B33" s="278" t="s">
        <v>88</v>
      </c>
      <c r="C33" s="278" t="s">
        <v>89</v>
      </c>
    </row>
    <row r="34" spans="1:3">
      <c r="B34" s="278" t="s">
        <v>90</v>
      </c>
      <c r="C34" s="278" t="s">
        <v>91</v>
      </c>
    </row>
    <row r="35" spans="1:3">
      <c r="B35" s="278" t="s">
        <v>92</v>
      </c>
      <c r="C35" s="278" t="s">
        <v>93</v>
      </c>
    </row>
    <row r="36" spans="1:3">
      <c r="B36" s="278" t="s">
        <v>94</v>
      </c>
      <c r="C36" s="278" t="s">
        <v>95</v>
      </c>
    </row>
    <row r="37" spans="1:3">
      <c r="B37" s="278" t="s">
        <v>96</v>
      </c>
      <c r="C37" s="278" t="s">
        <v>97</v>
      </c>
    </row>
    <row r="38" spans="1:3">
      <c r="B38" s="278" t="s">
        <v>98</v>
      </c>
      <c r="C38" s="278" t="s">
        <v>99</v>
      </c>
    </row>
    <row r="39" spans="1:3">
      <c r="A39" s="275" t="s">
        <v>1597</v>
      </c>
    </row>
    <row r="42" spans="1:3">
      <c r="A42" s="281" t="s">
        <v>42</v>
      </c>
    </row>
    <row r="43" spans="1:3">
      <c r="B43" s="283"/>
    </row>
    <row r="44" spans="1:3">
      <c r="A44" s="275" t="s">
        <v>100</v>
      </c>
    </row>
    <row r="45" spans="1:3">
      <c r="A45" s="275" t="s">
        <v>101</v>
      </c>
    </row>
    <row r="46" spans="1:3">
      <c r="A46" s="275" t="s">
        <v>1311</v>
      </c>
    </row>
    <row r="47" spans="1:3">
      <c r="A47" s="275" t="s">
        <v>102</v>
      </c>
    </row>
    <row r="48" spans="1:3">
      <c r="A48" s="275" t="s">
        <v>103</v>
      </c>
    </row>
    <row r="49" spans="1:5">
      <c r="A49" s="275" t="s">
        <v>104</v>
      </c>
    </row>
    <row r="50" spans="1:5">
      <c r="A50" s="275" t="s">
        <v>105</v>
      </c>
    </row>
    <row r="51" spans="1:5">
      <c r="A51" s="275" t="s">
        <v>106</v>
      </c>
    </row>
    <row r="52" spans="1:5">
      <c r="A52" s="275" t="s">
        <v>107</v>
      </c>
    </row>
    <row r="53" spans="1:5">
      <c r="A53" s="275" t="s">
        <v>1598</v>
      </c>
    </row>
    <row r="54" spans="1:5">
      <c r="A54" s="275" t="s">
        <v>1703</v>
      </c>
    </row>
    <row r="62" spans="1:5">
      <c r="E62" s="284" t="s">
        <v>108</v>
      </c>
    </row>
    <row r="68" spans="7:11">
      <c r="H68" s="275" t="s">
        <v>109</v>
      </c>
      <c r="I68" s="275" t="s">
        <v>110</v>
      </c>
    </row>
    <row r="69" spans="7:11">
      <c r="G69" s="275" t="s">
        <v>111</v>
      </c>
      <c r="H69" s="275" t="s">
        <v>112</v>
      </c>
      <c r="I69" s="275" t="s">
        <v>112</v>
      </c>
    </row>
    <row r="70" spans="7:11">
      <c r="G70" s="275" t="s">
        <v>113</v>
      </c>
      <c r="H70" s="275" t="s">
        <v>112</v>
      </c>
      <c r="I70" s="275" t="s">
        <v>114</v>
      </c>
    </row>
    <row r="71" spans="7:11">
      <c r="G71" s="275" t="s">
        <v>115</v>
      </c>
      <c r="H71" s="275" t="s">
        <v>116</v>
      </c>
      <c r="I71" s="275" t="s">
        <v>117</v>
      </c>
      <c r="K71" s="275" t="s">
        <v>118</v>
      </c>
    </row>
    <row r="94" spans="5:7" ht="18.75" thickBot="1"/>
    <row r="95" spans="5:7" ht="18.75" thickBot="1">
      <c r="E95" s="285" t="s">
        <v>119</v>
      </c>
      <c r="G95" s="275" t="s">
        <v>64</v>
      </c>
    </row>
  </sheetData>
  <mergeCells count="1">
    <mergeCell ref="A1:K1"/>
  </mergeCells>
  <conditionalFormatting sqref="H4:H23">
    <cfRule type="cellIs" dxfId="6" priority="4" operator="greaterThan">
      <formula>90</formula>
    </cfRule>
  </conditionalFormatting>
  <conditionalFormatting sqref="F4:F23">
    <cfRule type="cellIs" dxfId="5" priority="3" operator="lessThan">
      <formula>35</formula>
    </cfRule>
    <cfRule type="dataBar" priority="1">
      <dataBar>
        <cfvo type="min"/>
        <cfvo type="max"/>
        <color rgb="FF638EC6"/>
      </dataBar>
      <extLst>
        <ext xmlns:x14="http://schemas.microsoft.com/office/spreadsheetml/2009/9/main" uri="{B025F937-C7B1-47D3-B67F-A62EFF666E3E}">
          <x14:id>{11AF7E53-7017-4EF4-9CB5-3BC29A1062F8}</x14:id>
        </ext>
      </extLst>
    </cfRule>
  </conditionalFormatting>
  <conditionalFormatting sqref="J4:J23">
    <cfRule type="containsText" dxfId="4" priority="2" operator="containsText" text="Distinction">
      <formula>NOT(ISERROR(SEARCH("Distinction",J4)))</formula>
    </cfRule>
  </conditionalFormatting>
  <dataValidations disablePrompts="1" count="2">
    <dataValidation type="list" allowBlank="1" showInputMessage="1" showErrorMessage="1" sqref="G95">
      <formula1>$B$4:$B$23</formula1>
    </dataValidation>
    <dataValidation type="list" allowBlank="1" showInputMessage="1" showErrorMessage="1" prompt="Fruits" sqref="E95">
      <formula1>"Apple,Mango,Orange,Banana,Grapes"</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11AF7E53-7017-4EF4-9CB5-3BC29A1062F8}">
            <x14:dataBar minLength="0" maxLength="100" border="1" negativeBarBorderColorSameAsPositive="0">
              <x14:cfvo type="autoMin"/>
              <x14:cfvo type="autoMax"/>
              <x14:borderColor rgb="FF638EC6"/>
              <x14:negativeFillColor rgb="FFFF0000"/>
              <x14:negativeBorderColor rgb="FFFF0000"/>
              <x14:axisColor rgb="FF000000"/>
            </x14:dataBar>
          </x14:cfRule>
          <xm:sqref>F4:F23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143"/>
  <sheetViews>
    <sheetView topLeftCell="A133" zoomScale="115" zoomScaleNormal="115" workbookViewId="0">
      <selection activeCell="B141" sqref="B141:B143"/>
    </sheetView>
  </sheetViews>
  <sheetFormatPr defaultRowHeight="15"/>
  <cols>
    <col min="1" max="1" width="40.42578125" customWidth="1"/>
    <col min="2" max="2" width="18.5703125" customWidth="1"/>
    <col min="3" max="3" width="10.5703125" customWidth="1"/>
    <col min="4" max="4" width="14" customWidth="1"/>
    <col min="9" max="9" width="30" customWidth="1"/>
    <col min="10" max="10" width="21.28515625" customWidth="1"/>
    <col min="11" max="11" width="9.5703125" customWidth="1"/>
  </cols>
  <sheetData>
    <row r="1" spans="1:3" ht="18.75">
      <c r="A1" s="16" t="s">
        <v>132</v>
      </c>
      <c r="B1" s="16"/>
    </row>
    <row r="2" spans="1:3">
      <c r="A2" t="s">
        <v>1705</v>
      </c>
    </row>
    <row r="4" spans="1:3">
      <c r="A4" s="18" t="s">
        <v>133</v>
      </c>
      <c r="B4" s="18" t="s">
        <v>134</v>
      </c>
      <c r="C4" s="18" t="s">
        <v>135</v>
      </c>
    </row>
    <row r="5" spans="1:3">
      <c r="A5" s="6">
        <v>5000</v>
      </c>
      <c r="B5" s="6" t="str">
        <f>IF(A5&lt;10000,"10%","15%")</f>
        <v>10%</v>
      </c>
      <c r="C5" s="6">
        <f>A5-(A5*B5)</f>
        <v>4500</v>
      </c>
    </row>
    <row r="6" spans="1:3">
      <c r="A6" s="6">
        <v>10000</v>
      </c>
      <c r="B6" s="6" t="str">
        <f t="shared" ref="B6:B8" si="0">IF(A6&lt;10000,"10%","15%")</f>
        <v>15%</v>
      </c>
      <c r="C6" s="6">
        <f t="shared" ref="C6:C8" si="1">A6-(A6*B6)</f>
        <v>8500</v>
      </c>
    </row>
    <row r="7" spans="1:3">
      <c r="A7" s="6">
        <v>25000</v>
      </c>
      <c r="B7" s="6" t="str">
        <f t="shared" si="0"/>
        <v>15%</v>
      </c>
      <c r="C7" s="6">
        <f t="shared" si="1"/>
        <v>21250</v>
      </c>
    </row>
    <row r="8" spans="1:3">
      <c r="A8" s="6">
        <v>32000</v>
      </c>
      <c r="B8" s="6" t="str">
        <f t="shared" si="0"/>
        <v>15%</v>
      </c>
      <c r="C8" s="6">
        <f t="shared" si="1"/>
        <v>27200</v>
      </c>
    </row>
    <row r="15" spans="1:3" ht="21">
      <c r="A15" s="17" t="s">
        <v>131</v>
      </c>
      <c r="B15" s="1"/>
      <c r="C15" s="1"/>
    </row>
    <row r="16" spans="1:3">
      <c r="A16" t="s">
        <v>1543</v>
      </c>
    </row>
    <row r="18" spans="1:4">
      <c r="A18" s="6"/>
      <c r="B18" s="18" t="s">
        <v>121</v>
      </c>
      <c r="C18" s="18" t="s">
        <v>122</v>
      </c>
      <c r="D18" s="18" t="s">
        <v>123</v>
      </c>
    </row>
    <row r="19" spans="1:4">
      <c r="A19" s="18" t="s">
        <v>124</v>
      </c>
      <c r="B19" s="6">
        <v>7</v>
      </c>
      <c r="C19" s="6">
        <v>3</v>
      </c>
      <c r="D19" s="6" t="str">
        <f>IF((B19+C19)&gt;=12,"Gold",IF((B19+C19)&gt;=8,"Silver","No prize"))</f>
        <v>Silver</v>
      </c>
    </row>
    <row r="20" spans="1:4">
      <c r="A20" s="18" t="s">
        <v>125</v>
      </c>
      <c r="B20" s="6">
        <v>4</v>
      </c>
      <c r="C20" s="6">
        <v>4</v>
      </c>
      <c r="D20" s="6" t="str">
        <f t="shared" ref="D20:D25" si="2">IF((B20+C20)&gt;=12,"Gold",IF((B20+C20)&gt;=8,"Silver","No prize"))</f>
        <v>Silver</v>
      </c>
    </row>
    <row r="21" spans="1:4">
      <c r="A21" s="18" t="s">
        <v>126</v>
      </c>
      <c r="B21" s="6">
        <v>3</v>
      </c>
      <c r="C21" s="6">
        <v>4</v>
      </c>
      <c r="D21" s="6" t="str">
        <f t="shared" si="2"/>
        <v>No prize</v>
      </c>
    </row>
    <row r="22" spans="1:4">
      <c r="A22" s="18" t="s">
        <v>127</v>
      </c>
      <c r="B22" s="6">
        <v>4</v>
      </c>
      <c r="C22" s="6">
        <v>9</v>
      </c>
      <c r="D22" s="6" t="str">
        <f t="shared" si="2"/>
        <v>Gold</v>
      </c>
    </row>
    <row r="23" spans="1:4">
      <c r="A23" s="18" t="s">
        <v>128</v>
      </c>
      <c r="B23" s="6">
        <v>3</v>
      </c>
      <c r="C23" s="6">
        <v>7</v>
      </c>
      <c r="D23" s="6" t="str">
        <f t="shared" si="2"/>
        <v>Silver</v>
      </c>
    </row>
    <row r="24" spans="1:4">
      <c r="A24" s="18" t="s">
        <v>129</v>
      </c>
      <c r="B24" s="6">
        <v>2</v>
      </c>
      <c r="C24" s="6">
        <v>8</v>
      </c>
      <c r="D24" s="6" t="str">
        <f t="shared" si="2"/>
        <v>Silver</v>
      </c>
    </row>
    <row r="25" spans="1:4">
      <c r="A25" s="18" t="s">
        <v>130</v>
      </c>
      <c r="B25" s="6">
        <v>9</v>
      </c>
      <c r="C25" s="6">
        <v>0</v>
      </c>
      <c r="D25" s="6" t="str">
        <f t="shared" si="2"/>
        <v>Silver</v>
      </c>
    </row>
    <row r="30" spans="1:4" ht="21">
      <c r="A30" s="17" t="s">
        <v>138</v>
      </c>
      <c r="B30" s="17"/>
    </row>
    <row r="31" spans="1:4">
      <c r="A31" t="s">
        <v>1700</v>
      </c>
    </row>
    <row r="33" spans="1:3">
      <c r="A33" s="23"/>
      <c r="B33" s="24"/>
    </row>
    <row r="34" spans="1:3">
      <c r="A34" s="23" t="s">
        <v>1688</v>
      </c>
      <c r="B34" s="23">
        <v>120</v>
      </c>
    </row>
    <row r="35" spans="1:3">
      <c r="A35" s="23" t="s">
        <v>1689</v>
      </c>
      <c r="B35" s="23">
        <v>180</v>
      </c>
    </row>
    <row r="36" spans="1:3" ht="15.75" thickBot="1">
      <c r="A36" s="20"/>
      <c r="C36" s="21"/>
    </row>
    <row r="37" spans="1:3" ht="16.5" thickTop="1" thickBot="1">
      <c r="A37" s="19"/>
      <c r="B37" s="22" t="s">
        <v>1706</v>
      </c>
      <c r="C37" s="22" t="s">
        <v>136</v>
      </c>
    </row>
    <row r="38" spans="1:3" ht="16.5" thickTop="1" thickBot="1">
      <c r="A38" s="22" t="s">
        <v>1690</v>
      </c>
      <c r="B38" s="19">
        <v>157</v>
      </c>
      <c r="C38" s="364" t="str">
        <f>IF(AND(B38&gt;=120,B38&lt;=180),"Normal","Variation")</f>
        <v>Normal</v>
      </c>
    </row>
    <row r="39" spans="1:3" ht="16.5" thickTop="1" thickBot="1">
      <c r="A39" s="22" t="s">
        <v>1691</v>
      </c>
      <c r="B39" s="19">
        <v>103</v>
      </c>
      <c r="C39" s="364" t="str">
        <f t="shared" ref="C39:C47" si="3">IF(AND(B39&gt;=120,B39&lt;=180),"Normal","Variation")</f>
        <v>Variation</v>
      </c>
    </row>
    <row r="40" spans="1:3" ht="16.5" thickTop="1" thickBot="1">
      <c r="A40" s="22" t="s">
        <v>1692</v>
      </c>
      <c r="B40" s="19">
        <v>221</v>
      </c>
      <c r="C40" s="364" t="str">
        <f t="shared" si="3"/>
        <v>Variation</v>
      </c>
    </row>
    <row r="41" spans="1:3" ht="16.5" thickTop="1" thickBot="1">
      <c r="A41" s="22" t="s">
        <v>1693</v>
      </c>
      <c r="B41" s="19">
        <v>92</v>
      </c>
      <c r="C41" s="364" t="str">
        <f t="shared" si="3"/>
        <v>Variation</v>
      </c>
    </row>
    <row r="42" spans="1:3" ht="16.5" thickTop="1" thickBot="1">
      <c r="A42" s="22" t="s">
        <v>1694</v>
      </c>
      <c r="B42" s="19">
        <v>193</v>
      </c>
      <c r="C42" s="364" t="str">
        <f t="shared" si="3"/>
        <v>Variation</v>
      </c>
    </row>
    <row r="43" spans="1:3" ht="16.5" thickTop="1" thickBot="1">
      <c r="A43" s="22" t="s">
        <v>1695</v>
      </c>
      <c r="B43" s="19">
        <v>161</v>
      </c>
      <c r="C43" s="364" t="str">
        <f t="shared" si="3"/>
        <v>Normal</v>
      </c>
    </row>
    <row r="44" spans="1:3" ht="16.5" thickTop="1" thickBot="1">
      <c r="A44" s="22" t="s">
        <v>1696</v>
      </c>
      <c r="B44" s="19">
        <v>169</v>
      </c>
      <c r="C44" s="364" t="str">
        <f t="shared" si="3"/>
        <v>Normal</v>
      </c>
    </row>
    <row r="45" spans="1:3" ht="16.5" thickTop="1" thickBot="1">
      <c r="A45" s="22" t="s">
        <v>1697</v>
      </c>
      <c r="B45" s="19">
        <v>229</v>
      </c>
      <c r="C45" s="364" t="str">
        <f t="shared" si="3"/>
        <v>Variation</v>
      </c>
    </row>
    <row r="46" spans="1:3" ht="16.5" thickTop="1" thickBot="1">
      <c r="A46" s="22" t="s">
        <v>1698</v>
      </c>
      <c r="B46" s="19">
        <v>160</v>
      </c>
      <c r="C46" s="364" t="str">
        <f t="shared" si="3"/>
        <v>Normal</v>
      </c>
    </row>
    <row r="47" spans="1:3" ht="16.5" thickTop="1" thickBot="1">
      <c r="A47" s="22" t="s">
        <v>1699</v>
      </c>
      <c r="B47" s="19">
        <v>99</v>
      </c>
      <c r="C47" s="364" t="str">
        <f t="shared" si="3"/>
        <v>Variation</v>
      </c>
    </row>
    <row r="48" spans="1:3" ht="15.75" thickTop="1"/>
    <row r="49" spans="1:12">
      <c r="I49" t="s">
        <v>1346</v>
      </c>
    </row>
    <row r="50" spans="1:12" ht="21">
      <c r="A50" s="17" t="s">
        <v>1386</v>
      </c>
      <c r="B50" s="17"/>
    </row>
    <row r="52" spans="1:12">
      <c r="A52" s="231" t="s">
        <v>1312</v>
      </c>
      <c r="B52" s="231" t="s">
        <v>1313</v>
      </c>
      <c r="C52" s="231" t="s">
        <v>944</v>
      </c>
      <c r="D52" s="231" t="s">
        <v>1314</v>
      </c>
      <c r="E52" s="231" t="s">
        <v>1315</v>
      </c>
      <c r="F52" s="231" t="s">
        <v>1316</v>
      </c>
      <c r="G52" s="231" t="s">
        <v>945</v>
      </c>
      <c r="H52" s="231" t="s">
        <v>1317</v>
      </c>
      <c r="I52" s="231" t="s">
        <v>1318</v>
      </c>
      <c r="J52" s="231" t="s">
        <v>1319</v>
      </c>
      <c r="K52" s="231" t="s">
        <v>1320</v>
      </c>
      <c r="L52" s="97"/>
    </row>
    <row r="53" spans="1:12">
      <c r="A53" s="15">
        <v>1</v>
      </c>
      <c r="B53" s="15" t="s">
        <v>1321</v>
      </c>
      <c r="C53" s="15">
        <v>25</v>
      </c>
      <c r="D53" s="15" t="s">
        <v>1322</v>
      </c>
      <c r="E53" s="15" t="s">
        <v>1323</v>
      </c>
      <c r="F53" s="15">
        <v>3000</v>
      </c>
      <c r="G53" s="15">
        <v>20</v>
      </c>
      <c r="H53" s="15" t="s">
        <v>1324</v>
      </c>
      <c r="I53" s="356">
        <f>IF(G53&gt;=10,1000,500)</f>
        <v>1000</v>
      </c>
      <c r="J53" s="365">
        <f>IF(G53&lt;5,"None",IF(G53&lt;10,300,IF(G53&lt;15,500,1000)))</f>
        <v>1000</v>
      </c>
      <c r="K53" s="356" t="str">
        <f>IF(AND(G53&gt;=10,H53="Good"),"Y","N")</f>
        <v>Y</v>
      </c>
      <c r="L53" s="97"/>
    </row>
    <row r="54" spans="1:12">
      <c r="A54" s="15">
        <v>2</v>
      </c>
      <c r="B54" s="15" t="s">
        <v>1325</v>
      </c>
      <c r="C54" s="15">
        <v>26</v>
      </c>
      <c r="D54" s="15" t="s">
        <v>1322</v>
      </c>
      <c r="E54" s="15" t="s">
        <v>1326</v>
      </c>
      <c r="F54" s="15">
        <v>4000</v>
      </c>
      <c r="G54" s="15">
        <v>11</v>
      </c>
      <c r="H54" s="15" t="s">
        <v>1327</v>
      </c>
      <c r="I54" s="356">
        <f t="shared" ref="I54:I69" si="4">IF(G54&gt;=10,1000,500)</f>
        <v>1000</v>
      </c>
      <c r="J54" s="365">
        <f t="shared" ref="J54:J69" si="5">IF(G54&lt;5,"None",IF(G54&lt;10,300,IF(G54&lt;15,500,1000)))</f>
        <v>500</v>
      </c>
      <c r="K54" s="356" t="str">
        <f t="shared" ref="K54:K69" si="6">IF(AND(G54&gt;=10,H54="Good"),"Y","N")</f>
        <v>N</v>
      </c>
      <c r="L54" s="97"/>
    </row>
    <row r="55" spans="1:12">
      <c r="A55" s="15">
        <v>3</v>
      </c>
      <c r="B55" s="15" t="s">
        <v>1328</v>
      </c>
      <c r="C55" s="15">
        <v>28</v>
      </c>
      <c r="D55" s="15" t="s">
        <v>1329</v>
      </c>
      <c r="E55" s="15" t="s">
        <v>1326</v>
      </c>
      <c r="F55" s="15">
        <v>4000</v>
      </c>
      <c r="G55" s="15">
        <v>15</v>
      </c>
      <c r="H55" s="15" t="s">
        <v>1324</v>
      </c>
      <c r="I55" s="356">
        <f t="shared" si="4"/>
        <v>1000</v>
      </c>
      <c r="J55" s="365">
        <f t="shared" si="5"/>
        <v>1000</v>
      </c>
      <c r="K55" s="356" t="str">
        <f t="shared" si="6"/>
        <v>Y</v>
      </c>
      <c r="L55" s="97"/>
    </row>
    <row r="56" spans="1:12">
      <c r="A56" s="15">
        <v>4</v>
      </c>
      <c r="B56" s="15" t="s">
        <v>1330</v>
      </c>
      <c r="C56" s="15">
        <v>26</v>
      </c>
      <c r="D56" s="15" t="s">
        <v>1331</v>
      </c>
      <c r="E56" s="15" t="s">
        <v>1326</v>
      </c>
      <c r="F56" s="15">
        <v>4000</v>
      </c>
      <c r="G56" s="15">
        <v>16</v>
      </c>
      <c r="H56" s="15" t="s">
        <v>1332</v>
      </c>
      <c r="I56" s="356">
        <f t="shared" si="4"/>
        <v>1000</v>
      </c>
      <c r="J56" s="365">
        <f t="shared" si="5"/>
        <v>1000</v>
      </c>
      <c r="K56" s="356" t="str">
        <f t="shared" si="6"/>
        <v>N</v>
      </c>
      <c r="L56" s="97"/>
    </row>
    <row r="57" spans="1:12">
      <c r="A57" s="15">
        <v>5</v>
      </c>
      <c r="B57" s="15" t="s">
        <v>1333</v>
      </c>
      <c r="C57" s="15">
        <v>24</v>
      </c>
      <c r="D57" s="15" t="s">
        <v>1322</v>
      </c>
      <c r="E57" s="15" t="s">
        <v>1323</v>
      </c>
      <c r="F57" s="15">
        <v>3000</v>
      </c>
      <c r="G57" s="15">
        <v>13</v>
      </c>
      <c r="H57" s="15" t="s">
        <v>1324</v>
      </c>
      <c r="I57" s="356">
        <f t="shared" si="4"/>
        <v>1000</v>
      </c>
      <c r="J57" s="365">
        <f t="shared" si="5"/>
        <v>500</v>
      </c>
      <c r="K57" s="356" t="str">
        <f t="shared" si="6"/>
        <v>Y</v>
      </c>
      <c r="L57" s="97"/>
    </row>
    <row r="58" spans="1:12">
      <c r="A58" s="15">
        <v>6</v>
      </c>
      <c r="B58" s="15" t="s">
        <v>1334</v>
      </c>
      <c r="C58" s="15">
        <v>29</v>
      </c>
      <c r="D58" s="15" t="s">
        <v>1329</v>
      </c>
      <c r="E58" s="15" t="s">
        <v>1326</v>
      </c>
      <c r="F58" s="15">
        <v>4000</v>
      </c>
      <c r="G58" s="15">
        <v>5</v>
      </c>
      <c r="H58" s="15" t="s">
        <v>1327</v>
      </c>
      <c r="I58" s="356">
        <f t="shared" si="4"/>
        <v>500</v>
      </c>
      <c r="J58" s="365">
        <f t="shared" si="5"/>
        <v>300</v>
      </c>
      <c r="K58" s="356" t="str">
        <f t="shared" si="6"/>
        <v>N</v>
      </c>
      <c r="L58" s="97"/>
    </row>
    <row r="59" spans="1:12">
      <c r="A59" s="15">
        <v>7</v>
      </c>
      <c r="B59" s="15" t="s">
        <v>1335</v>
      </c>
      <c r="C59" s="15">
        <v>26</v>
      </c>
      <c r="D59" s="15" t="s">
        <v>1331</v>
      </c>
      <c r="E59" s="15" t="s">
        <v>1323</v>
      </c>
      <c r="F59" s="15">
        <v>3000</v>
      </c>
      <c r="G59" s="15">
        <v>6</v>
      </c>
      <c r="H59" s="15" t="s">
        <v>1332</v>
      </c>
      <c r="I59" s="356">
        <f t="shared" si="4"/>
        <v>500</v>
      </c>
      <c r="J59" s="365">
        <f t="shared" si="5"/>
        <v>300</v>
      </c>
      <c r="K59" s="356" t="str">
        <f t="shared" si="6"/>
        <v>N</v>
      </c>
      <c r="L59" s="97"/>
    </row>
    <row r="60" spans="1:12">
      <c r="A60" s="15">
        <v>8</v>
      </c>
      <c r="B60" s="15" t="s">
        <v>72</v>
      </c>
      <c r="C60" s="15">
        <v>25</v>
      </c>
      <c r="D60" s="15" t="s">
        <v>1322</v>
      </c>
      <c r="E60" s="15" t="s">
        <v>1326</v>
      </c>
      <c r="F60" s="15">
        <v>4000</v>
      </c>
      <c r="G60" s="15">
        <v>8</v>
      </c>
      <c r="H60" s="15" t="s">
        <v>1327</v>
      </c>
      <c r="I60" s="356">
        <f t="shared" si="4"/>
        <v>500</v>
      </c>
      <c r="J60" s="365">
        <f t="shared" si="5"/>
        <v>300</v>
      </c>
      <c r="K60" s="356" t="str">
        <f t="shared" si="6"/>
        <v>N</v>
      </c>
      <c r="L60" s="97"/>
    </row>
    <row r="61" spans="1:12">
      <c r="A61" s="15">
        <v>9</v>
      </c>
      <c r="B61" s="15" t="s">
        <v>73</v>
      </c>
      <c r="C61" s="15">
        <v>28</v>
      </c>
      <c r="D61" s="15" t="s">
        <v>1331</v>
      </c>
      <c r="E61" s="15" t="s">
        <v>1326</v>
      </c>
      <c r="F61" s="15">
        <v>4000</v>
      </c>
      <c r="G61" s="15">
        <v>4</v>
      </c>
      <c r="H61" s="15" t="s">
        <v>1324</v>
      </c>
      <c r="I61" s="356">
        <f t="shared" si="4"/>
        <v>500</v>
      </c>
      <c r="J61" s="365" t="str">
        <f t="shared" si="5"/>
        <v>None</v>
      </c>
      <c r="K61" s="356" t="str">
        <f t="shared" si="6"/>
        <v>N</v>
      </c>
      <c r="L61" s="97"/>
    </row>
    <row r="62" spans="1:12">
      <c r="A62" s="15">
        <v>10</v>
      </c>
      <c r="B62" s="15" t="s">
        <v>74</v>
      </c>
      <c r="C62" s="15">
        <v>30</v>
      </c>
      <c r="D62" s="15" t="s">
        <v>1331</v>
      </c>
      <c r="E62" s="15" t="s">
        <v>1323</v>
      </c>
      <c r="F62" s="15">
        <v>3000</v>
      </c>
      <c r="G62" s="15">
        <v>7</v>
      </c>
      <c r="H62" s="15" t="s">
        <v>1332</v>
      </c>
      <c r="I62" s="356">
        <f t="shared" si="4"/>
        <v>500</v>
      </c>
      <c r="J62" s="365">
        <f t="shared" si="5"/>
        <v>300</v>
      </c>
      <c r="K62" s="356" t="str">
        <f t="shared" si="6"/>
        <v>N</v>
      </c>
      <c r="L62" s="97"/>
    </row>
    <row r="63" spans="1:12">
      <c r="A63" s="15">
        <v>11</v>
      </c>
      <c r="B63" s="15" t="s">
        <v>75</v>
      </c>
      <c r="C63" s="15">
        <v>40</v>
      </c>
      <c r="D63" s="15" t="s">
        <v>1336</v>
      </c>
      <c r="E63" s="15" t="s">
        <v>1323</v>
      </c>
      <c r="F63" s="15">
        <v>3000</v>
      </c>
      <c r="G63" s="15">
        <v>6</v>
      </c>
      <c r="H63" s="15" t="s">
        <v>1324</v>
      </c>
      <c r="I63" s="356">
        <f t="shared" si="4"/>
        <v>500</v>
      </c>
      <c r="J63" s="365">
        <f t="shared" si="5"/>
        <v>300</v>
      </c>
      <c r="K63" s="356" t="str">
        <f t="shared" si="6"/>
        <v>N</v>
      </c>
      <c r="L63" s="97"/>
    </row>
    <row r="64" spans="1:12">
      <c r="A64" s="15">
        <v>12</v>
      </c>
      <c r="B64" s="15" t="s">
        <v>76</v>
      </c>
      <c r="C64" s="15">
        <v>30</v>
      </c>
      <c r="D64" s="15" t="s">
        <v>1336</v>
      </c>
      <c r="E64" s="15" t="s">
        <v>146</v>
      </c>
      <c r="F64" s="15">
        <v>2000</v>
      </c>
      <c r="G64" s="15">
        <v>12</v>
      </c>
      <c r="H64" s="15" t="s">
        <v>1332</v>
      </c>
      <c r="I64" s="356">
        <f t="shared" si="4"/>
        <v>1000</v>
      </c>
      <c r="J64" s="365">
        <f t="shared" si="5"/>
        <v>500</v>
      </c>
      <c r="K64" s="356" t="str">
        <f t="shared" si="6"/>
        <v>N</v>
      </c>
      <c r="L64" s="97"/>
    </row>
    <row r="65" spans="1:15">
      <c r="A65" s="15">
        <v>13</v>
      </c>
      <c r="B65" s="15" t="s">
        <v>77</v>
      </c>
      <c r="C65" s="15">
        <v>45</v>
      </c>
      <c r="D65" s="15" t="s">
        <v>1336</v>
      </c>
      <c r="E65" s="15" t="s">
        <v>1323</v>
      </c>
      <c r="F65" s="15">
        <v>3000</v>
      </c>
      <c r="G65" s="15">
        <v>10</v>
      </c>
      <c r="H65" s="15" t="s">
        <v>1327</v>
      </c>
      <c r="I65" s="356">
        <f t="shared" si="4"/>
        <v>1000</v>
      </c>
      <c r="J65" s="365">
        <f t="shared" si="5"/>
        <v>500</v>
      </c>
      <c r="K65" s="356" t="str">
        <f t="shared" si="6"/>
        <v>N</v>
      </c>
      <c r="L65" s="97"/>
    </row>
    <row r="66" spans="1:15">
      <c r="A66" s="15">
        <v>14</v>
      </c>
      <c r="B66" s="15" t="s">
        <v>78</v>
      </c>
      <c r="C66" s="15">
        <v>24</v>
      </c>
      <c r="D66" s="15" t="s">
        <v>1337</v>
      </c>
      <c r="E66" s="15" t="s">
        <v>1323</v>
      </c>
      <c r="F66" s="15">
        <v>3000</v>
      </c>
      <c r="G66" s="15">
        <v>17</v>
      </c>
      <c r="H66" s="15" t="s">
        <v>1324</v>
      </c>
      <c r="I66" s="356">
        <f t="shared" si="4"/>
        <v>1000</v>
      </c>
      <c r="J66" s="365">
        <f t="shared" si="5"/>
        <v>1000</v>
      </c>
      <c r="K66" s="356" t="str">
        <f t="shared" si="6"/>
        <v>Y</v>
      </c>
      <c r="L66" s="97"/>
    </row>
    <row r="67" spans="1:15">
      <c r="A67" s="15">
        <v>15</v>
      </c>
      <c r="B67" s="15" t="s">
        <v>79</v>
      </c>
      <c r="C67" s="15">
        <v>20</v>
      </c>
      <c r="D67" s="15" t="s">
        <v>1337</v>
      </c>
      <c r="E67" s="15" t="s">
        <v>146</v>
      </c>
      <c r="F67" s="15">
        <v>2000</v>
      </c>
      <c r="G67" s="15">
        <v>18</v>
      </c>
      <c r="H67" s="15" t="s">
        <v>1324</v>
      </c>
      <c r="I67" s="356">
        <f t="shared" si="4"/>
        <v>1000</v>
      </c>
      <c r="J67" s="365">
        <f t="shared" si="5"/>
        <v>1000</v>
      </c>
      <c r="K67" s="356" t="str">
        <f t="shared" si="6"/>
        <v>Y</v>
      </c>
      <c r="L67" s="97"/>
    </row>
    <row r="68" spans="1:15">
      <c r="A68" s="15">
        <v>16</v>
      </c>
      <c r="B68" s="15" t="s">
        <v>80</v>
      </c>
      <c r="C68" s="15">
        <v>45</v>
      </c>
      <c r="D68" s="15" t="s">
        <v>1336</v>
      </c>
      <c r="E68" s="15" t="s">
        <v>1326</v>
      </c>
      <c r="F68" s="15">
        <v>4000</v>
      </c>
      <c r="G68" s="15">
        <v>14</v>
      </c>
      <c r="H68" s="15" t="s">
        <v>1332</v>
      </c>
      <c r="I68" s="356">
        <f t="shared" si="4"/>
        <v>1000</v>
      </c>
      <c r="J68" s="365">
        <f t="shared" si="5"/>
        <v>500</v>
      </c>
      <c r="K68" s="356" t="str">
        <f t="shared" si="6"/>
        <v>N</v>
      </c>
      <c r="L68" s="97"/>
    </row>
    <row r="69" spans="1:15">
      <c r="A69" s="15">
        <v>17</v>
      </c>
      <c r="B69" s="15" t="s">
        <v>81</v>
      </c>
      <c r="C69" s="15">
        <v>30</v>
      </c>
      <c r="D69" s="15" t="s">
        <v>1336</v>
      </c>
      <c r="E69" s="15" t="s">
        <v>146</v>
      </c>
      <c r="F69" s="15">
        <v>2000</v>
      </c>
      <c r="G69" s="15">
        <v>11</v>
      </c>
      <c r="H69" s="15" t="s">
        <v>1324</v>
      </c>
      <c r="I69" s="356">
        <f t="shared" si="4"/>
        <v>1000</v>
      </c>
      <c r="J69" s="365">
        <f t="shared" si="5"/>
        <v>500</v>
      </c>
      <c r="K69" s="356" t="str">
        <f t="shared" si="6"/>
        <v>Y</v>
      </c>
      <c r="L69" s="97"/>
    </row>
    <row r="70" spans="1:15">
      <c r="A70" s="97"/>
      <c r="B70" s="97"/>
      <c r="C70" s="97"/>
      <c r="D70" s="97"/>
      <c r="E70" s="97"/>
      <c r="F70" s="97"/>
      <c r="G70" s="97"/>
      <c r="H70" s="97"/>
      <c r="I70" s="97"/>
      <c r="J70" s="97"/>
      <c r="K70" s="97"/>
      <c r="L70" s="97"/>
      <c r="M70" s="97"/>
      <c r="N70" s="97"/>
      <c r="O70" s="97"/>
    </row>
    <row r="71" spans="1:15">
      <c r="A71" s="126" t="s">
        <v>111</v>
      </c>
      <c r="B71" s="97"/>
      <c r="C71" s="97"/>
      <c r="D71" s="97"/>
      <c r="E71" s="97"/>
      <c r="F71" s="97"/>
      <c r="G71" s="97"/>
      <c r="H71" s="97"/>
      <c r="I71" s="97"/>
      <c r="J71" s="97"/>
      <c r="K71" s="97"/>
      <c r="L71" s="97"/>
      <c r="M71" s="97"/>
      <c r="N71" s="97"/>
      <c r="O71" s="97"/>
    </row>
    <row r="72" spans="1:15">
      <c r="A72" s="126" t="s">
        <v>1338</v>
      </c>
      <c r="B72" s="97" t="s">
        <v>1339</v>
      </c>
      <c r="C72" s="97"/>
      <c r="D72" s="97"/>
      <c r="E72" s="97"/>
      <c r="F72" s="97"/>
      <c r="G72" s="97"/>
      <c r="H72" s="97"/>
      <c r="I72" s="97"/>
      <c r="J72" s="97"/>
      <c r="K72" s="97"/>
      <c r="L72" s="97"/>
      <c r="M72" s="97"/>
      <c r="N72" s="97"/>
      <c r="O72" s="97"/>
    </row>
    <row r="73" spans="1:15">
      <c r="A73" s="97" t="s">
        <v>1340</v>
      </c>
      <c r="B73" s="97">
        <v>1000</v>
      </c>
      <c r="C73" s="97"/>
      <c r="D73" s="97"/>
      <c r="E73" s="97"/>
      <c r="F73" s="97"/>
      <c r="G73" s="97"/>
      <c r="H73" s="97"/>
      <c r="I73" s="97"/>
      <c r="J73" s="97"/>
      <c r="K73" s="97"/>
      <c r="L73" s="97"/>
      <c r="M73" s="97"/>
      <c r="N73" s="97"/>
      <c r="O73" s="97"/>
    </row>
    <row r="74" spans="1:15">
      <c r="A74" s="97" t="s">
        <v>1684</v>
      </c>
      <c r="B74" s="97">
        <v>500</v>
      </c>
      <c r="C74" s="97"/>
      <c r="D74" s="97"/>
      <c r="E74" s="97"/>
      <c r="F74" s="97"/>
      <c r="G74" s="97"/>
      <c r="H74" s="97"/>
      <c r="I74" s="97"/>
      <c r="J74" s="97"/>
      <c r="K74" s="97"/>
      <c r="L74" s="97"/>
      <c r="M74" s="97"/>
      <c r="N74" s="97"/>
      <c r="O74" s="97"/>
    </row>
    <row r="75" spans="1:15">
      <c r="A75" s="97"/>
      <c r="B75" s="97"/>
      <c r="C75" s="97"/>
      <c r="D75" s="97"/>
      <c r="E75" s="97"/>
      <c r="F75" s="97"/>
      <c r="G75" s="97"/>
      <c r="H75" s="97"/>
      <c r="I75" s="97"/>
      <c r="J75" s="97"/>
      <c r="K75" s="97"/>
      <c r="L75" s="97"/>
      <c r="M75" s="97"/>
      <c r="N75" s="97"/>
      <c r="O75" s="97"/>
    </row>
    <row r="76" spans="1:15">
      <c r="A76" s="126" t="s">
        <v>113</v>
      </c>
      <c r="B76" s="97"/>
      <c r="C76" s="97"/>
      <c r="D76" s="97"/>
      <c r="E76" s="97"/>
      <c r="F76" s="97"/>
      <c r="G76" s="97"/>
      <c r="H76" s="97"/>
      <c r="I76" s="97"/>
      <c r="J76" s="97"/>
      <c r="K76" s="97"/>
      <c r="L76" s="97"/>
      <c r="M76" s="97"/>
      <c r="N76" s="97"/>
      <c r="O76" s="97"/>
    </row>
    <row r="77" spans="1:15">
      <c r="A77" s="126" t="s">
        <v>945</v>
      </c>
      <c r="B77" s="97" t="s">
        <v>1341</v>
      </c>
      <c r="C77" s="97"/>
      <c r="D77" s="97"/>
      <c r="E77" s="97"/>
      <c r="F77" s="97"/>
      <c r="G77" s="97"/>
      <c r="H77" s="97"/>
      <c r="I77" s="97"/>
      <c r="J77" s="97"/>
      <c r="K77" s="97"/>
      <c r="L77" s="97"/>
      <c r="M77" s="97"/>
      <c r="N77" s="97"/>
      <c r="O77" s="97"/>
    </row>
    <row r="78" spans="1:15">
      <c r="A78" s="232" t="s">
        <v>1342</v>
      </c>
      <c r="B78" s="97" t="s">
        <v>1343</v>
      </c>
      <c r="C78" s="97"/>
      <c r="D78" s="97"/>
      <c r="E78" s="97"/>
      <c r="F78" s="97"/>
      <c r="G78" s="97"/>
      <c r="H78" s="97"/>
      <c r="I78" s="97"/>
      <c r="J78" s="97"/>
      <c r="K78" s="97"/>
      <c r="L78" s="97"/>
      <c r="M78" s="97"/>
      <c r="N78" s="97"/>
      <c r="O78" s="97"/>
    </row>
    <row r="79" spans="1:15">
      <c r="A79" s="97" t="s">
        <v>1344</v>
      </c>
      <c r="B79" s="97">
        <v>300</v>
      </c>
      <c r="C79" s="97"/>
      <c r="D79" s="97"/>
      <c r="E79" s="97"/>
      <c r="F79" s="97"/>
      <c r="G79" s="97"/>
      <c r="H79" s="97"/>
      <c r="I79" s="97"/>
      <c r="J79" s="97"/>
      <c r="K79" s="97"/>
      <c r="L79" s="97"/>
      <c r="M79" s="97"/>
      <c r="N79" s="97"/>
      <c r="O79" s="97"/>
    </row>
    <row r="80" spans="1:15">
      <c r="A80" s="233" t="s">
        <v>1347</v>
      </c>
      <c r="B80" s="97">
        <v>500</v>
      </c>
      <c r="C80" s="97"/>
      <c r="D80" s="97"/>
      <c r="E80" s="97"/>
      <c r="F80" s="97"/>
      <c r="G80" s="97"/>
      <c r="H80" s="97"/>
      <c r="I80" s="97"/>
      <c r="J80" s="97"/>
      <c r="K80" s="97"/>
      <c r="L80" s="97"/>
      <c r="M80" s="97"/>
      <c r="N80" s="97"/>
      <c r="O80" s="97"/>
    </row>
    <row r="81" spans="1:15">
      <c r="A81" s="232" t="s">
        <v>1345</v>
      </c>
      <c r="B81" s="97">
        <v>1000</v>
      </c>
      <c r="C81" s="97"/>
      <c r="D81" s="97"/>
      <c r="E81" s="97"/>
      <c r="F81" s="97"/>
      <c r="G81" s="97"/>
      <c r="H81" s="97"/>
      <c r="I81" s="97"/>
      <c r="J81" s="97"/>
      <c r="K81" s="97"/>
      <c r="L81" s="97"/>
      <c r="M81" s="97"/>
      <c r="N81" s="97"/>
      <c r="O81" s="97"/>
    </row>
    <row r="82" spans="1:15">
      <c r="A82" s="97"/>
      <c r="B82" s="97"/>
      <c r="C82" s="97"/>
      <c r="D82" s="97"/>
      <c r="E82" s="97"/>
      <c r="F82" s="97"/>
      <c r="G82" s="97"/>
      <c r="H82" s="97"/>
      <c r="I82" s="97"/>
      <c r="J82" s="97"/>
      <c r="K82" s="97"/>
      <c r="L82" s="97"/>
      <c r="M82" s="97"/>
      <c r="N82" s="97"/>
      <c r="O82" s="97"/>
    </row>
    <row r="83" spans="1:15">
      <c r="A83" s="126" t="s">
        <v>116</v>
      </c>
      <c r="B83" s="97"/>
      <c r="C83" s="97"/>
      <c r="D83" s="97"/>
      <c r="E83" s="97"/>
      <c r="F83" s="97"/>
      <c r="G83" s="97"/>
      <c r="H83" s="97"/>
      <c r="I83" s="97"/>
      <c r="J83" s="97"/>
      <c r="K83" s="97"/>
      <c r="L83" s="97"/>
      <c r="M83" s="97"/>
      <c r="N83" s="97"/>
      <c r="O83" s="97"/>
    </row>
    <row r="84" spans="1:15">
      <c r="A84" s="126"/>
      <c r="B84" s="97"/>
      <c r="C84" s="97"/>
      <c r="D84" s="97"/>
      <c r="E84" s="97"/>
      <c r="F84" s="97"/>
      <c r="G84" s="97"/>
      <c r="H84" s="97"/>
      <c r="I84" s="97"/>
      <c r="J84" s="97"/>
      <c r="K84" s="97"/>
      <c r="L84" s="97"/>
      <c r="M84" s="97"/>
      <c r="N84" s="97"/>
      <c r="O84" s="97"/>
    </row>
    <row r="85" spans="1:15">
      <c r="A85" s="97" t="s">
        <v>1346</v>
      </c>
      <c r="B85" s="97"/>
      <c r="C85" s="97"/>
      <c r="D85" s="97"/>
      <c r="E85" s="97"/>
      <c r="F85" s="97"/>
      <c r="G85" s="97"/>
      <c r="H85" s="97"/>
      <c r="I85" s="97"/>
      <c r="J85" s="97"/>
      <c r="K85" s="97"/>
      <c r="L85" s="97"/>
      <c r="M85" s="97"/>
      <c r="N85" s="97"/>
      <c r="O85" s="97"/>
    </row>
    <row r="86" spans="1:15">
      <c r="A86" s="97"/>
      <c r="B86" s="97"/>
      <c r="C86" s="97"/>
      <c r="D86" s="97"/>
      <c r="E86" s="97"/>
      <c r="F86" s="97"/>
      <c r="G86" s="97"/>
      <c r="H86" s="97"/>
      <c r="I86" s="97"/>
      <c r="J86" s="97"/>
      <c r="K86" s="97"/>
      <c r="L86" s="97"/>
      <c r="M86" s="97"/>
      <c r="N86" s="97"/>
      <c r="O86" s="97"/>
    </row>
    <row r="87" spans="1:15">
      <c r="A87" s="97"/>
      <c r="B87" s="97"/>
      <c r="C87" s="97"/>
      <c r="D87" s="97"/>
      <c r="E87" s="97"/>
      <c r="F87" s="97"/>
      <c r="G87" s="97"/>
      <c r="H87" s="97"/>
      <c r="I87" s="97"/>
      <c r="J87" s="97"/>
      <c r="K87" s="97"/>
      <c r="L87" s="97"/>
      <c r="M87" s="97"/>
      <c r="N87" s="97"/>
      <c r="O87" s="97"/>
    </row>
    <row r="88" spans="1:15">
      <c r="A88" s="97"/>
      <c r="B88" s="97"/>
      <c r="C88" s="97"/>
      <c r="D88" s="97"/>
      <c r="E88" s="97"/>
      <c r="F88" s="97"/>
      <c r="G88" s="97"/>
      <c r="H88" s="97"/>
      <c r="I88" s="97"/>
      <c r="J88" s="97"/>
      <c r="K88" s="97"/>
      <c r="L88" s="97"/>
      <c r="M88" s="97"/>
      <c r="N88" s="97"/>
      <c r="O88" s="97"/>
    </row>
    <row r="89" spans="1:15" ht="21">
      <c r="A89" s="421" t="s">
        <v>1387</v>
      </c>
      <c r="B89" s="421"/>
      <c r="C89" s="421"/>
      <c r="D89" s="97"/>
      <c r="E89" s="97"/>
      <c r="F89" s="97"/>
      <c r="G89" s="97"/>
      <c r="H89" s="97"/>
      <c r="I89" s="97"/>
      <c r="J89" s="97"/>
      <c r="K89" s="97"/>
      <c r="L89" s="97"/>
      <c r="M89" s="97"/>
      <c r="N89" s="97"/>
      <c r="O89" s="97"/>
    </row>
    <row r="90" spans="1:15">
      <c r="A90" s="97"/>
      <c r="B90" s="97"/>
      <c r="C90" s="97"/>
      <c r="D90" s="97"/>
      <c r="E90" s="97"/>
      <c r="F90" s="97"/>
      <c r="G90" s="97"/>
      <c r="H90" s="97"/>
      <c r="I90" s="97"/>
      <c r="J90" s="97"/>
      <c r="K90" s="97"/>
      <c r="L90" s="97"/>
      <c r="M90" s="97"/>
      <c r="N90" s="97"/>
      <c r="O90" s="97"/>
    </row>
    <row r="91" spans="1:15">
      <c r="A91" s="97"/>
      <c r="B91" s="97"/>
      <c r="C91" s="97"/>
      <c r="D91" s="97"/>
      <c r="E91" s="97"/>
      <c r="F91" s="97"/>
      <c r="G91" s="97"/>
      <c r="H91" s="97"/>
      <c r="I91" s="97"/>
      <c r="J91" s="97"/>
      <c r="K91" s="97"/>
      <c r="L91" s="97"/>
    </row>
    <row r="92" spans="1:15">
      <c r="A92" s="422" t="s">
        <v>1348</v>
      </c>
      <c r="B92" s="422" t="s">
        <v>322</v>
      </c>
      <c r="C92" s="422" t="s">
        <v>151</v>
      </c>
      <c r="D92" s="126" t="s">
        <v>1349</v>
      </c>
      <c r="E92" s="126" t="s">
        <v>1350</v>
      </c>
      <c r="F92" s="422" t="s">
        <v>1351</v>
      </c>
      <c r="G92" s="420" t="s">
        <v>1352</v>
      </c>
      <c r="H92" s="420" t="s">
        <v>1353</v>
      </c>
      <c r="I92" s="235"/>
      <c r="J92" s="235"/>
      <c r="K92" s="97"/>
      <c r="L92" s="97"/>
    </row>
    <row r="93" spans="1:15">
      <c r="A93" s="422"/>
      <c r="B93" s="422"/>
      <c r="C93" s="422"/>
      <c r="D93" s="126" t="s">
        <v>1354</v>
      </c>
      <c r="E93" s="126" t="s">
        <v>1355</v>
      </c>
      <c r="F93" s="422"/>
      <c r="G93" s="420"/>
      <c r="H93" s="420"/>
      <c r="I93" s="235" t="s">
        <v>1356</v>
      </c>
      <c r="J93" s="235" t="s">
        <v>1357</v>
      </c>
      <c r="K93" s="97"/>
      <c r="L93" s="97"/>
    </row>
    <row r="94" spans="1:15">
      <c r="A94" s="126" t="s">
        <v>1358</v>
      </c>
      <c r="B94" s="126" t="s">
        <v>1359</v>
      </c>
      <c r="C94" s="126">
        <v>21</v>
      </c>
      <c r="D94" s="126">
        <v>157</v>
      </c>
      <c r="E94" s="126">
        <v>55</v>
      </c>
      <c r="F94" s="126" t="s">
        <v>1360</v>
      </c>
      <c r="G94" s="235" t="str">
        <f>IF(C94&gt;=21,"P","N")</f>
        <v>P</v>
      </c>
      <c r="H94" s="235" t="str">
        <f>IF(AND(C94&gt;=21,D94&gt;161),"Y","N")</f>
        <v>N</v>
      </c>
      <c r="I94" s="366" t="str">
        <f>IF(AND(C94&gt;=21,D94&gt;161,E94&gt;60),"Y","N")</f>
        <v>N</v>
      </c>
      <c r="J94" s="366" t="b">
        <f>IF(AND(C94&gt;=21,D94&gt;161,E94&gt;60),IF(OR(F94="GR",F94="PGR"),"Y","N"))</f>
        <v>0</v>
      </c>
      <c r="K94" s="97"/>
      <c r="L94" s="97"/>
    </row>
    <row r="95" spans="1:15">
      <c r="A95" s="126" t="s">
        <v>1361</v>
      </c>
      <c r="B95" s="126" t="s">
        <v>1362</v>
      </c>
      <c r="C95" s="126">
        <v>19</v>
      </c>
      <c r="D95" s="126">
        <v>161</v>
      </c>
      <c r="E95" s="126">
        <v>60</v>
      </c>
      <c r="F95" s="126" t="s">
        <v>1363</v>
      </c>
      <c r="G95" s="370" t="str">
        <f t="shared" ref="G95:G103" si="7">IF(C95&gt;=21,"P","N")</f>
        <v>N</v>
      </c>
      <c r="H95" s="370" t="str">
        <f t="shared" ref="H95:H103" si="8">IF(AND(C95&gt;=21,D95&gt;161),"Y","N")</f>
        <v>N</v>
      </c>
      <c r="I95" s="366" t="str">
        <f t="shared" ref="I95:I103" si="9">IF(AND(C95&gt;=21,D95&gt;161,E95&gt;60),"Y","N")</f>
        <v>N</v>
      </c>
      <c r="J95" s="366" t="b">
        <f t="shared" ref="J95:J103" si="10">IF(AND(C95&gt;=21,D95&gt;161,E95&gt;60),IF(OR(F95="GR",F95="PGR"),"Y","N"))</f>
        <v>0</v>
      </c>
      <c r="K95" s="97"/>
      <c r="L95" s="97"/>
    </row>
    <row r="96" spans="1:15">
      <c r="A96" s="126" t="s">
        <v>1364</v>
      </c>
      <c r="B96" s="126" t="s">
        <v>1365</v>
      </c>
      <c r="C96" s="126">
        <v>20</v>
      </c>
      <c r="D96" s="126">
        <v>163</v>
      </c>
      <c r="E96" s="126">
        <v>59</v>
      </c>
      <c r="F96" s="126" t="s">
        <v>1366</v>
      </c>
      <c r="G96" s="370" t="str">
        <f t="shared" si="7"/>
        <v>N</v>
      </c>
      <c r="H96" s="370" t="str">
        <f t="shared" si="8"/>
        <v>N</v>
      </c>
      <c r="I96" s="366" t="str">
        <f t="shared" si="9"/>
        <v>N</v>
      </c>
      <c r="J96" s="366" t="b">
        <f t="shared" si="10"/>
        <v>0</v>
      </c>
      <c r="K96" s="97"/>
      <c r="L96" s="97"/>
    </row>
    <row r="97" spans="1:12">
      <c r="A97" s="126" t="s">
        <v>1367</v>
      </c>
      <c r="B97" s="126" t="s">
        <v>1368</v>
      </c>
      <c r="C97" s="126">
        <v>22</v>
      </c>
      <c r="D97" s="126">
        <v>161</v>
      </c>
      <c r="E97" s="126">
        <v>62</v>
      </c>
      <c r="F97" s="126" t="s">
        <v>1363</v>
      </c>
      <c r="G97" s="370" t="str">
        <f t="shared" si="7"/>
        <v>P</v>
      </c>
      <c r="H97" s="370" t="str">
        <f t="shared" si="8"/>
        <v>N</v>
      </c>
      <c r="I97" s="366" t="str">
        <f t="shared" si="9"/>
        <v>N</v>
      </c>
      <c r="J97" s="366" t="b">
        <f t="shared" si="10"/>
        <v>0</v>
      </c>
      <c r="K97" s="97"/>
      <c r="L97" s="97"/>
    </row>
    <row r="98" spans="1:12">
      <c r="A98" s="126" t="s">
        <v>1369</v>
      </c>
      <c r="B98" s="126" t="s">
        <v>1370</v>
      </c>
      <c r="C98" s="126">
        <v>23</v>
      </c>
      <c r="D98" s="126">
        <v>165</v>
      </c>
      <c r="E98" s="126">
        <v>62</v>
      </c>
      <c r="F98" s="126" t="s">
        <v>1360</v>
      </c>
      <c r="G98" s="370" t="str">
        <f t="shared" si="7"/>
        <v>P</v>
      </c>
      <c r="H98" s="370" t="str">
        <f t="shared" si="8"/>
        <v>Y</v>
      </c>
      <c r="I98" s="366" t="str">
        <f t="shared" si="9"/>
        <v>Y</v>
      </c>
      <c r="J98" s="366" t="str">
        <f t="shared" si="10"/>
        <v>Y</v>
      </c>
      <c r="K98" s="97"/>
      <c r="L98" s="97"/>
    </row>
    <row r="99" spans="1:12">
      <c r="A99" s="126" t="s">
        <v>1371</v>
      </c>
      <c r="B99" s="126" t="s">
        <v>1372</v>
      </c>
      <c r="C99" s="126">
        <v>20</v>
      </c>
      <c r="D99" s="126">
        <v>170</v>
      </c>
      <c r="E99" s="126">
        <v>63</v>
      </c>
      <c r="F99" s="126" t="s">
        <v>1366</v>
      </c>
      <c r="G99" s="370" t="str">
        <f t="shared" si="7"/>
        <v>N</v>
      </c>
      <c r="H99" s="370" t="str">
        <f t="shared" si="8"/>
        <v>N</v>
      </c>
      <c r="I99" s="366" t="str">
        <f t="shared" si="9"/>
        <v>N</v>
      </c>
      <c r="J99" s="366" t="b">
        <f t="shared" si="10"/>
        <v>0</v>
      </c>
      <c r="K99" s="97"/>
      <c r="L99" s="97"/>
    </row>
    <row r="100" spans="1:12">
      <c r="A100" s="126" t="s">
        <v>1373</v>
      </c>
      <c r="B100" s="126" t="s">
        <v>1374</v>
      </c>
      <c r="C100" s="126">
        <v>22</v>
      </c>
      <c r="D100" s="126">
        <v>162</v>
      </c>
      <c r="E100" s="126">
        <v>64</v>
      </c>
      <c r="F100" s="126" t="s">
        <v>1360</v>
      </c>
      <c r="G100" s="370" t="str">
        <f t="shared" si="7"/>
        <v>P</v>
      </c>
      <c r="H100" s="370" t="str">
        <f t="shared" si="8"/>
        <v>Y</v>
      </c>
      <c r="I100" s="366" t="str">
        <f t="shared" si="9"/>
        <v>Y</v>
      </c>
      <c r="J100" s="366" t="str">
        <f t="shared" si="10"/>
        <v>Y</v>
      </c>
      <c r="K100" s="97"/>
      <c r="L100" s="97"/>
    </row>
    <row r="101" spans="1:12">
      <c r="A101" s="126" t="s">
        <v>1375</v>
      </c>
      <c r="B101" s="126" t="s">
        <v>1376</v>
      </c>
      <c r="C101" s="126">
        <v>23</v>
      </c>
      <c r="D101" s="126">
        <v>163</v>
      </c>
      <c r="E101" s="126">
        <v>63</v>
      </c>
      <c r="F101" s="126" t="s">
        <v>1363</v>
      </c>
      <c r="G101" s="370" t="str">
        <f t="shared" si="7"/>
        <v>P</v>
      </c>
      <c r="H101" s="370" t="str">
        <f t="shared" si="8"/>
        <v>Y</v>
      </c>
      <c r="I101" s="366" t="str">
        <f t="shared" si="9"/>
        <v>Y</v>
      </c>
      <c r="J101" s="366" t="str">
        <f t="shared" si="10"/>
        <v>Y</v>
      </c>
      <c r="K101" s="97"/>
      <c r="L101" s="97"/>
    </row>
    <row r="102" spans="1:12">
      <c r="A102" s="126" t="s">
        <v>1377</v>
      </c>
      <c r="B102" s="126" t="s">
        <v>1378</v>
      </c>
      <c r="C102" s="126">
        <v>25</v>
      </c>
      <c r="D102" s="126">
        <v>164</v>
      </c>
      <c r="E102" s="126">
        <v>62</v>
      </c>
      <c r="F102" s="126" t="s">
        <v>1360</v>
      </c>
      <c r="G102" s="370" t="str">
        <f t="shared" si="7"/>
        <v>P</v>
      </c>
      <c r="H102" s="370" t="str">
        <f t="shared" si="8"/>
        <v>Y</v>
      </c>
      <c r="I102" s="366" t="str">
        <f t="shared" si="9"/>
        <v>Y</v>
      </c>
      <c r="J102" s="366" t="str">
        <f t="shared" si="10"/>
        <v>Y</v>
      </c>
      <c r="K102" s="97"/>
      <c r="L102" s="97"/>
    </row>
    <row r="103" spans="1:12">
      <c r="A103" s="126" t="s">
        <v>1379</v>
      </c>
      <c r="B103" s="126" t="s">
        <v>1380</v>
      </c>
      <c r="C103" s="126">
        <v>22</v>
      </c>
      <c r="D103" s="126">
        <v>165</v>
      </c>
      <c r="E103" s="126">
        <v>61</v>
      </c>
      <c r="F103" s="126" t="s">
        <v>1366</v>
      </c>
      <c r="G103" s="370" t="str">
        <f t="shared" si="7"/>
        <v>P</v>
      </c>
      <c r="H103" s="370" t="str">
        <f t="shared" si="8"/>
        <v>Y</v>
      </c>
      <c r="I103" s="366" t="str">
        <f t="shared" si="9"/>
        <v>Y</v>
      </c>
      <c r="J103" s="366" t="str">
        <f t="shared" si="10"/>
        <v>N</v>
      </c>
      <c r="K103" s="97"/>
      <c r="L103" s="97"/>
    </row>
    <row r="104" spans="1:12">
      <c r="A104" s="126"/>
      <c r="B104" s="126"/>
      <c r="C104" s="126"/>
      <c r="D104" s="126"/>
      <c r="E104" s="126"/>
      <c r="F104" s="126"/>
      <c r="G104" s="126"/>
      <c r="H104" s="126"/>
      <c r="I104" s="97"/>
      <c r="J104" s="97"/>
      <c r="K104" s="97"/>
      <c r="L104" s="97"/>
    </row>
    <row r="105" spans="1:12">
      <c r="A105" s="126"/>
      <c r="B105" s="126"/>
      <c r="C105" s="126"/>
      <c r="D105" s="126"/>
      <c r="E105" s="126"/>
      <c r="F105" s="126"/>
      <c r="G105" s="126"/>
      <c r="H105" s="126"/>
      <c r="I105" s="97"/>
      <c r="J105" s="97"/>
      <c r="K105" s="97"/>
      <c r="L105" s="97"/>
    </row>
    <row r="106" spans="1:12">
      <c r="A106" s="126" t="s">
        <v>1381</v>
      </c>
      <c r="B106" s="126"/>
      <c r="C106" s="126"/>
      <c r="D106" s="126"/>
      <c r="E106" s="126"/>
      <c r="F106" s="126"/>
      <c r="G106" s="126"/>
      <c r="H106" s="126"/>
      <c r="I106" s="97"/>
      <c r="J106" s="97"/>
      <c r="K106" s="97"/>
      <c r="L106" s="97"/>
    </row>
    <row r="107" spans="1:12">
      <c r="A107" s="126"/>
      <c r="B107" s="126"/>
      <c r="C107" s="126"/>
      <c r="D107" s="126"/>
      <c r="E107" s="126"/>
      <c r="F107" s="126"/>
      <c r="G107" s="126"/>
      <c r="H107" s="126"/>
      <c r="I107" s="97"/>
      <c r="J107" s="97"/>
      <c r="K107" s="97"/>
      <c r="L107" s="97"/>
    </row>
    <row r="108" spans="1:12">
      <c r="A108" s="126" t="s">
        <v>1382</v>
      </c>
      <c r="B108" s="126"/>
      <c r="C108" s="126"/>
      <c r="D108" s="126"/>
      <c r="E108" s="126"/>
      <c r="F108" s="126"/>
      <c r="G108" s="126"/>
      <c r="H108" s="126"/>
      <c r="I108" s="97"/>
      <c r="J108" s="97"/>
      <c r="K108" s="97"/>
      <c r="L108" s="97"/>
    </row>
    <row r="109" spans="1:12">
      <c r="A109" s="126"/>
      <c r="B109" s="126"/>
      <c r="C109" s="126"/>
      <c r="D109" s="126"/>
      <c r="E109" s="126"/>
      <c r="F109" s="126"/>
      <c r="G109" s="126"/>
      <c r="H109" s="126"/>
      <c r="I109" s="97"/>
      <c r="J109" s="97"/>
      <c r="K109" s="97"/>
      <c r="L109" s="97"/>
    </row>
    <row r="110" spans="1:12">
      <c r="A110" s="126" t="s">
        <v>1383</v>
      </c>
      <c r="B110" s="126"/>
      <c r="C110" s="126"/>
      <c r="D110" s="126"/>
      <c r="E110" s="126"/>
      <c r="F110" s="126"/>
      <c r="G110" s="126"/>
      <c r="H110" s="126"/>
      <c r="I110" s="97"/>
      <c r="J110" s="97"/>
      <c r="K110" s="97"/>
      <c r="L110" s="97"/>
    </row>
    <row r="111" spans="1:12">
      <c r="A111" s="126"/>
      <c r="B111" s="126"/>
      <c r="C111" s="126"/>
      <c r="D111" s="126"/>
      <c r="E111" s="126"/>
      <c r="F111" s="126"/>
      <c r="G111" s="126"/>
      <c r="H111" s="126"/>
      <c r="I111" s="97"/>
      <c r="J111" s="97"/>
      <c r="K111" s="97"/>
      <c r="L111" s="97"/>
    </row>
    <row r="112" spans="1:12">
      <c r="A112" s="126" t="s">
        <v>1384</v>
      </c>
      <c r="B112" s="126"/>
      <c r="C112" s="126"/>
      <c r="D112" s="126"/>
      <c r="E112" s="126"/>
      <c r="F112" s="126"/>
      <c r="G112" s="126"/>
      <c r="H112" s="126"/>
      <c r="I112" s="97"/>
      <c r="J112" s="97"/>
      <c r="K112" s="97"/>
      <c r="L112" s="97"/>
    </row>
    <row r="113" spans="1:12">
      <c r="A113" s="126"/>
      <c r="B113" s="126"/>
      <c r="C113" s="126"/>
      <c r="D113" s="126"/>
      <c r="E113" s="126"/>
      <c r="F113" s="126"/>
      <c r="G113" s="126"/>
      <c r="H113" s="126"/>
      <c r="I113" s="97"/>
      <c r="J113" s="97"/>
      <c r="K113" s="97"/>
      <c r="L113" s="97"/>
    </row>
    <row r="114" spans="1:12">
      <c r="A114" s="126" t="s">
        <v>1385</v>
      </c>
      <c r="B114" s="126"/>
      <c r="C114" s="126"/>
      <c r="D114" s="126"/>
      <c r="E114" s="126"/>
      <c r="F114" s="126"/>
      <c r="G114" s="126"/>
      <c r="H114" s="126"/>
      <c r="I114" s="97"/>
      <c r="J114" s="97"/>
      <c r="K114" s="97"/>
      <c r="L114" s="97"/>
    </row>
    <row r="115" spans="1:12">
      <c r="A115" s="126"/>
      <c r="B115" s="126"/>
      <c r="C115" s="126"/>
      <c r="D115" s="126"/>
      <c r="E115" s="126"/>
      <c r="F115" s="126"/>
      <c r="G115" s="126"/>
      <c r="H115" s="126"/>
      <c r="I115" s="97"/>
      <c r="J115" s="97"/>
      <c r="K115" s="97"/>
      <c r="L115" s="97"/>
    </row>
    <row r="116" spans="1:12">
      <c r="A116" s="236" t="s">
        <v>1707</v>
      </c>
      <c r="B116" s="126"/>
      <c r="C116" s="126"/>
      <c r="D116" s="126"/>
      <c r="E116" s="126"/>
      <c r="F116" s="126"/>
      <c r="G116" s="126"/>
      <c r="H116" s="126"/>
      <c r="I116" s="97"/>
      <c r="J116" s="97"/>
      <c r="K116" s="97"/>
      <c r="L116" s="97"/>
    </row>
    <row r="117" spans="1:12">
      <c r="A117" s="126"/>
      <c r="B117" s="126"/>
      <c r="C117" s="126"/>
      <c r="D117" s="126"/>
      <c r="E117" s="126"/>
      <c r="F117" s="126"/>
      <c r="G117" s="126"/>
      <c r="H117" s="126"/>
      <c r="I117" s="97"/>
      <c r="J117" s="97"/>
      <c r="K117" s="97"/>
      <c r="L117" s="97"/>
    </row>
    <row r="119" spans="1:12" ht="21">
      <c r="A119" s="421" t="s">
        <v>1388</v>
      </c>
      <c r="B119" s="421"/>
      <c r="C119" s="421"/>
    </row>
    <row r="121" spans="1:12" ht="16.5">
      <c r="A121" s="238" t="s">
        <v>1687</v>
      </c>
      <c r="B121" s="239"/>
      <c r="C121" s="97"/>
    </row>
    <row r="122" spans="1:12" ht="16.5">
      <c r="A122" s="242" t="s">
        <v>1393</v>
      </c>
      <c r="B122" s="239"/>
      <c r="C122" s="97"/>
    </row>
    <row r="123" spans="1:12" ht="16.5">
      <c r="A123" s="239"/>
      <c r="B123" s="239"/>
      <c r="C123" s="97"/>
    </row>
    <row r="124" spans="1:12" ht="16.5">
      <c r="A124" s="239" t="s">
        <v>1394</v>
      </c>
      <c r="B124" s="243">
        <v>0.1</v>
      </c>
      <c r="C124" s="97"/>
    </row>
    <row r="125" spans="1:12" ht="16.5">
      <c r="A125" s="239" t="s">
        <v>1395</v>
      </c>
      <c r="B125" s="243">
        <v>0.15</v>
      </c>
      <c r="C125" s="97"/>
    </row>
    <row r="126" spans="1:12" ht="16.5">
      <c r="A126" s="238" t="s">
        <v>1396</v>
      </c>
      <c r="B126" s="240" t="s">
        <v>1704</v>
      </c>
    </row>
    <row r="127" spans="1:12" ht="16.5">
      <c r="A127" s="241">
        <v>100</v>
      </c>
      <c r="B127" s="240">
        <v>10</v>
      </c>
      <c r="C127" s="97"/>
    </row>
    <row r="128" spans="1:12" ht="16.5">
      <c r="A128" s="241">
        <v>483</v>
      </c>
      <c r="B128" s="240">
        <v>48.300000000000004</v>
      </c>
      <c r="C128" s="97"/>
    </row>
    <row r="129" spans="1:3" ht="16.5">
      <c r="A129" s="241">
        <v>658</v>
      </c>
      <c r="B129" s="240">
        <v>73.7</v>
      </c>
      <c r="C129" s="97"/>
    </row>
    <row r="130" spans="1:3" ht="16.5">
      <c r="A130" s="241">
        <v>1800</v>
      </c>
      <c r="B130" s="240">
        <v>245</v>
      </c>
      <c r="C130" s="97"/>
    </row>
    <row r="132" spans="1:3" ht="21">
      <c r="A132" s="421" t="s">
        <v>1399</v>
      </c>
      <c r="B132" s="421"/>
      <c r="C132" s="421"/>
    </row>
    <row r="134" spans="1:3">
      <c r="A134" s="97" t="s">
        <v>1389</v>
      </c>
      <c r="B134" s="97"/>
      <c r="C134" s="97"/>
    </row>
    <row r="135" spans="1:3">
      <c r="A135" s="97"/>
      <c r="B135" s="97"/>
      <c r="C135" s="97"/>
    </row>
    <row r="136" spans="1:3">
      <c r="A136" s="97" t="s">
        <v>1390</v>
      </c>
      <c r="B136" s="351">
        <v>23</v>
      </c>
      <c r="C136" s="97"/>
    </row>
    <row r="137" spans="1:3">
      <c r="A137" s="97" t="s">
        <v>1397</v>
      </c>
      <c r="B137" s="351">
        <v>20</v>
      </c>
      <c r="C137" s="97"/>
    </row>
    <row r="138" spans="1:3">
      <c r="A138" s="97" t="s">
        <v>1398</v>
      </c>
      <c r="B138" s="351">
        <v>15</v>
      </c>
      <c r="C138" s="97"/>
    </row>
    <row r="139" spans="1:3">
      <c r="A139" s="97"/>
      <c r="B139" s="97"/>
      <c r="C139" s="97"/>
    </row>
    <row r="140" spans="1:3" ht="16.5">
      <c r="A140" s="234" t="s">
        <v>1391</v>
      </c>
      <c r="B140" s="240" t="s">
        <v>1544</v>
      </c>
    </row>
    <row r="141" spans="1:3">
      <c r="A141" s="97">
        <v>1600</v>
      </c>
      <c r="B141" s="235">
        <f>IF(A141&lt;500,A141*23,IF(A141&lt;1000,A141*20,A141*15))</f>
        <v>24000</v>
      </c>
      <c r="C141" s="97"/>
    </row>
    <row r="142" spans="1:3">
      <c r="A142" s="97">
        <v>483</v>
      </c>
      <c r="B142" s="370">
        <f t="shared" ref="B142:B143" si="11">IF(A142&lt;500,A142*23,IF(A142&lt;1000,A142*20,A142*15))</f>
        <v>11109</v>
      </c>
      <c r="C142" s="97"/>
    </row>
    <row r="143" spans="1:3">
      <c r="A143" s="97">
        <v>2001</v>
      </c>
      <c r="B143" s="370">
        <f t="shared" si="11"/>
        <v>30015</v>
      </c>
      <c r="C143" s="97"/>
    </row>
  </sheetData>
  <mergeCells count="9">
    <mergeCell ref="G92:G93"/>
    <mergeCell ref="H92:H93"/>
    <mergeCell ref="A89:C89"/>
    <mergeCell ref="A119:C119"/>
    <mergeCell ref="A132:C132"/>
    <mergeCell ref="A92:A93"/>
    <mergeCell ref="B92:B93"/>
    <mergeCell ref="C92:C93"/>
    <mergeCell ref="F92:F9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S75"/>
  <sheetViews>
    <sheetView topLeftCell="A46" zoomScale="130" zoomScaleNormal="130" workbookViewId="0">
      <selection activeCell="G61" sqref="G61"/>
    </sheetView>
  </sheetViews>
  <sheetFormatPr defaultColWidth="6.7109375" defaultRowHeight="12.75"/>
  <cols>
    <col min="1" max="1" width="12.28515625" style="97" customWidth="1"/>
    <col min="2" max="2" width="11.5703125" style="97" customWidth="1"/>
    <col min="3" max="3" width="7.7109375" style="97" customWidth="1"/>
    <col min="4" max="4" width="10.7109375" style="97" customWidth="1"/>
    <col min="5" max="5" width="10.5703125" style="97" customWidth="1"/>
    <col min="6" max="6" width="9.42578125" style="97" customWidth="1"/>
    <col min="7" max="7" width="7.42578125" style="97" customWidth="1"/>
    <col min="8" max="8" width="10.28515625" style="97" bestFit="1" customWidth="1"/>
    <col min="9" max="9" width="11.28515625" style="97" customWidth="1"/>
    <col min="10" max="10" width="5.42578125" style="97" bestFit="1" customWidth="1"/>
    <col min="11" max="11" width="10.5703125" style="97" customWidth="1"/>
    <col min="12" max="14" width="8.7109375" style="97" bestFit="1" customWidth="1"/>
    <col min="15" max="16384" width="6.7109375" style="97"/>
  </cols>
  <sheetData>
    <row r="2" spans="1:14">
      <c r="A2" s="231" t="s">
        <v>1312</v>
      </c>
      <c r="B2" s="231" t="s">
        <v>1313</v>
      </c>
      <c r="C2" s="231" t="s">
        <v>944</v>
      </c>
      <c r="D2" s="231" t="s">
        <v>1314</v>
      </c>
      <c r="E2" s="231" t="s">
        <v>1315</v>
      </c>
      <c r="F2" s="231" t="s">
        <v>1316</v>
      </c>
    </row>
    <row r="3" spans="1:14" ht="15">
      <c r="A3" s="15">
        <v>1</v>
      </c>
      <c r="B3" s="15" t="s">
        <v>1321</v>
      </c>
      <c r="C3" s="15">
        <v>25</v>
      </c>
      <c r="D3" s="15" t="s">
        <v>1322</v>
      </c>
      <c r="E3" s="15" t="s">
        <v>1323</v>
      </c>
      <c r="F3" s="15">
        <v>3000</v>
      </c>
      <c r="H3"/>
      <c r="I3"/>
      <c r="J3"/>
      <c r="K3"/>
      <c r="L3"/>
      <c r="M3"/>
      <c r="N3"/>
    </row>
    <row r="4" spans="1:14">
      <c r="A4" s="15">
        <v>2</v>
      </c>
      <c r="B4" s="15" t="s">
        <v>1325</v>
      </c>
      <c r="C4" s="15">
        <v>26</v>
      </c>
      <c r="D4" s="15" t="s">
        <v>1322</v>
      </c>
      <c r="E4" s="15" t="s">
        <v>1326</v>
      </c>
      <c r="F4" s="15">
        <v>4000</v>
      </c>
    </row>
    <row r="5" spans="1:14">
      <c r="A5" s="15">
        <v>3</v>
      </c>
      <c r="B5" s="15" t="s">
        <v>1328</v>
      </c>
      <c r="C5" s="15">
        <v>28</v>
      </c>
      <c r="D5" s="15" t="s">
        <v>1329</v>
      </c>
      <c r="E5" s="15" t="s">
        <v>1326</v>
      </c>
      <c r="F5" s="15">
        <v>4000</v>
      </c>
    </row>
    <row r="6" spans="1:14">
      <c r="A6" s="15">
        <v>4</v>
      </c>
      <c r="B6" s="15" t="s">
        <v>1330</v>
      </c>
      <c r="C6" s="15">
        <v>26</v>
      </c>
      <c r="D6" s="15" t="s">
        <v>1331</v>
      </c>
      <c r="E6" s="15" t="s">
        <v>1326</v>
      </c>
      <c r="F6" s="15">
        <v>4000</v>
      </c>
    </row>
    <row r="7" spans="1:14">
      <c r="A7" s="15">
        <v>5</v>
      </c>
      <c r="B7" s="15" t="s">
        <v>1333</v>
      </c>
      <c r="C7" s="15">
        <v>24</v>
      </c>
      <c r="D7" s="15" t="s">
        <v>1322</v>
      </c>
      <c r="E7" s="15" t="s">
        <v>1323</v>
      </c>
      <c r="F7" s="15">
        <v>3000</v>
      </c>
    </row>
    <row r="8" spans="1:14">
      <c r="A8" s="15">
        <v>6</v>
      </c>
      <c r="B8" s="15" t="s">
        <v>1334</v>
      </c>
      <c r="C8" s="15">
        <v>29</v>
      </c>
      <c r="D8" s="15" t="s">
        <v>1329</v>
      </c>
      <c r="E8" s="15" t="s">
        <v>1326</v>
      </c>
      <c r="F8" s="15">
        <v>4000</v>
      </c>
    </row>
    <row r="9" spans="1:14">
      <c r="A9" s="15">
        <v>7</v>
      </c>
      <c r="B9" s="15" t="s">
        <v>1335</v>
      </c>
      <c r="C9" s="15">
        <v>26</v>
      </c>
      <c r="D9" s="15" t="s">
        <v>1331</v>
      </c>
      <c r="E9" s="15" t="s">
        <v>1323</v>
      </c>
      <c r="F9" s="15">
        <v>3000</v>
      </c>
      <c r="H9" s="232" t="s">
        <v>72</v>
      </c>
    </row>
    <row r="10" spans="1:14">
      <c r="A10" s="15">
        <v>8</v>
      </c>
      <c r="B10" s="15" t="s">
        <v>72</v>
      </c>
      <c r="C10" s="15">
        <v>25</v>
      </c>
      <c r="D10" s="15" t="s">
        <v>1322</v>
      </c>
      <c r="E10" s="15" t="s">
        <v>1326</v>
      </c>
      <c r="F10" s="15">
        <v>4000</v>
      </c>
    </row>
    <row r="11" spans="1:14">
      <c r="A11" s="15">
        <v>9</v>
      </c>
      <c r="B11" s="15" t="s">
        <v>73</v>
      </c>
      <c r="C11" s="15">
        <v>28</v>
      </c>
      <c r="D11" s="15" t="s">
        <v>1331</v>
      </c>
      <c r="E11" s="15" t="s">
        <v>1326</v>
      </c>
      <c r="F11" s="15">
        <v>4000</v>
      </c>
    </row>
    <row r="12" spans="1:14">
      <c r="A12" s="15">
        <v>10</v>
      </c>
      <c r="B12" s="15" t="s">
        <v>74</v>
      </c>
      <c r="C12" s="15">
        <v>30</v>
      </c>
      <c r="D12" s="15" t="s">
        <v>1331</v>
      </c>
      <c r="E12" s="15" t="s">
        <v>1323</v>
      </c>
      <c r="F12" s="15">
        <v>3000</v>
      </c>
    </row>
    <row r="13" spans="1:14">
      <c r="A13" s="15">
        <v>11</v>
      </c>
      <c r="B13" s="15" t="s">
        <v>75</v>
      </c>
      <c r="C13" s="15">
        <v>40</v>
      </c>
      <c r="D13" s="15" t="s">
        <v>1336</v>
      </c>
      <c r="E13" s="15" t="s">
        <v>1323</v>
      </c>
      <c r="F13" s="15">
        <v>3000</v>
      </c>
    </row>
    <row r="14" spans="1:14">
      <c r="A14" s="15">
        <v>12</v>
      </c>
      <c r="B14" s="15" t="s">
        <v>76</v>
      </c>
      <c r="C14" s="15">
        <v>30</v>
      </c>
      <c r="D14" s="15" t="s">
        <v>1336</v>
      </c>
      <c r="E14" s="15" t="s">
        <v>146</v>
      </c>
      <c r="F14" s="15">
        <v>2000</v>
      </c>
    </row>
    <row r="15" spans="1:14">
      <c r="A15" s="15">
        <v>13</v>
      </c>
      <c r="B15" s="15" t="s">
        <v>77</v>
      </c>
      <c r="C15" s="15">
        <v>45</v>
      </c>
      <c r="D15" s="15" t="s">
        <v>1336</v>
      </c>
      <c r="E15" s="15" t="s">
        <v>1323</v>
      </c>
      <c r="F15" s="15">
        <v>3000</v>
      </c>
    </row>
    <row r="16" spans="1:14">
      <c r="A16" s="15">
        <v>14</v>
      </c>
      <c r="B16" s="15" t="s">
        <v>78</v>
      </c>
      <c r="C16" s="15">
        <v>24</v>
      </c>
      <c r="D16" s="15" t="s">
        <v>1337</v>
      </c>
      <c r="E16" s="15" t="s">
        <v>1323</v>
      </c>
      <c r="F16" s="15">
        <v>3000</v>
      </c>
    </row>
    <row r="17" spans="1:8">
      <c r="A17" s="15">
        <v>15</v>
      </c>
      <c r="B17" s="15" t="s">
        <v>79</v>
      </c>
      <c r="C17" s="15">
        <v>20</v>
      </c>
      <c r="D17" s="15" t="s">
        <v>1337</v>
      </c>
      <c r="E17" s="15" t="s">
        <v>146</v>
      </c>
      <c r="F17" s="15">
        <v>2000</v>
      </c>
    </row>
    <row r="18" spans="1:8">
      <c r="A18" s="15">
        <v>16</v>
      </c>
      <c r="B18" s="15" t="s">
        <v>80</v>
      </c>
      <c r="C18" s="15">
        <v>45</v>
      </c>
      <c r="D18" s="15" t="s">
        <v>1336</v>
      </c>
      <c r="E18" s="15" t="s">
        <v>1326</v>
      </c>
      <c r="F18" s="15">
        <v>4000</v>
      </c>
    </row>
    <row r="19" spans="1:8">
      <c r="A19" s="15">
        <v>17</v>
      </c>
      <c r="B19" s="15" t="s">
        <v>81</v>
      </c>
      <c r="C19" s="15">
        <v>30</v>
      </c>
      <c r="D19" s="15" t="s">
        <v>1336</v>
      </c>
      <c r="E19" s="15" t="s">
        <v>146</v>
      </c>
      <c r="F19" s="15">
        <v>2000</v>
      </c>
    </row>
    <row r="20" spans="1:8">
      <c r="A20" s="97">
        <v>18</v>
      </c>
      <c r="B20" s="97" t="s">
        <v>1685</v>
      </c>
      <c r="C20" s="15">
        <v>31</v>
      </c>
      <c r="D20" s="15" t="s">
        <v>1336</v>
      </c>
      <c r="E20" s="15" t="s">
        <v>343</v>
      </c>
      <c r="F20" s="15">
        <v>2001</v>
      </c>
    </row>
    <row r="23" spans="1:8">
      <c r="A23" s="349" t="s">
        <v>1586</v>
      </c>
      <c r="B23" s="349"/>
      <c r="C23" s="349"/>
      <c r="D23" s="349"/>
      <c r="E23" s="154"/>
      <c r="H23" s="357"/>
    </row>
    <row r="24" spans="1:8">
      <c r="B24" s="349" t="s">
        <v>53</v>
      </c>
      <c r="C24" s="349" t="s">
        <v>1316</v>
      </c>
      <c r="E24" s="154"/>
    </row>
    <row r="25" spans="1:8">
      <c r="B25" s="97" t="s">
        <v>74</v>
      </c>
      <c r="C25" s="153">
        <f>VLOOKUP(B25,B3:F20,5,0)</f>
        <v>3000</v>
      </c>
      <c r="D25" s="153"/>
      <c r="E25" s="154"/>
    </row>
    <row r="26" spans="1:8">
      <c r="B26" s="97" t="s">
        <v>72</v>
      </c>
      <c r="C26" s="153">
        <f t="shared" ref="C26:C29" si="0">VLOOKUP(B26,B4:F21,5,0)</f>
        <v>4000</v>
      </c>
      <c r="D26" s="153"/>
      <c r="E26" s="154"/>
    </row>
    <row r="27" spans="1:8">
      <c r="B27" s="97" t="s">
        <v>1588</v>
      </c>
      <c r="C27" s="153" t="e">
        <f t="shared" si="0"/>
        <v>#N/A</v>
      </c>
      <c r="D27" s="153"/>
      <c r="E27" s="154"/>
    </row>
    <row r="28" spans="1:8">
      <c r="B28" s="97" t="s">
        <v>1589</v>
      </c>
      <c r="C28" s="153" t="e">
        <f t="shared" si="0"/>
        <v>#N/A</v>
      </c>
      <c r="D28" s="153"/>
      <c r="E28" s="154"/>
    </row>
    <row r="29" spans="1:8">
      <c r="B29" s="232" t="s">
        <v>1321</v>
      </c>
      <c r="C29" s="153" t="e">
        <f t="shared" si="0"/>
        <v>#N/A</v>
      </c>
      <c r="D29" s="153"/>
      <c r="E29" s="154"/>
    </row>
    <row r="30" spans="1:8">
      <c r="A30" s="349" t="s">
        <v>1590</v>
      </c>
      <c r="B30" s="349"/>
      <c r="C30" s="349"/>
      <c r="E30" s="154"/>
    </row>
    <row r="32" spans="1:8">
      <c r="A32" s="349"/>
      <c r="B32" s="349" t="s">
        <v>1312</v>
      </c>
      <c r="C32" s="349" t="s">
        <v>1314</v>
      </c>
      <c r="D32" s="349" t="s">
        <v>1315</v>
      </c>
    </row>
    <row r="33" spans="2:19">
      <c r="B33" s="97">
        <v>4</v>
      </c>
      <c r="C33" s="350" t="str">
        <f>VLOOKUP(B33,A3:F20,4,0)</f>
        <v>prod</v>
      </c>
      <c r="D33" s="350" t="str">
        <f>VLOOKUP(B33,A3:F20,5,0)</f>
        <v>sr mgr</v>
      </c>
    </row>
    <row r="34" spans="2:19">
      <c r="B34" s="97">
        <v>7</v>
      </c>
      <c r="C34" s="350" t="str">
        <f t="shared" ref="C34:C37" si="1">VLOOKUP(B34,A4:F21,4,0)</f>
        <v>prod</v>
      </c>
      <c r="D34" s="350" t="str">
        <f t="shared" ref="D34:D37" si="2">VLOOKUP(B34,A4:F21,5,0)</f>
        <v>mgr</v>
      </c>
    </row>
    <row r="35" spans="2:19">
      <c r="B35" s="97">
        <v>5</v>
      </c>
      <c r="C35" s="350" t="str">
        <f t="shared" si="1"/>
        <v>hr</v>
      </c>
      <c r="D35" s="350" t="str">
        <f t="shared" si="2"/>
        <v>mgr</v>
      </c>
    </row>
    <row r="36" spans="2:19">
      <c r="B36" s="97">
        <v>9</v>
      </c>
      <c r="C36" s="350" t="str">
        <f t="shared" si="1"/>
        <v>prod</v>
      </c>
      <c r="D36" s="350" t="str">
        <f t="shared" si="2"/>
        <v>sr mgr</v>
      </c>
    </row>
    <row r="37" spans="2:19">
      <c r="B37" s="97">
        <v>18</v>
      </c>
      <c r="C37" s="350" t="str">
        <f t="shared" si="1"/>
        <v>Qc</v>
      </c>
      <c r="D37" s="350" t="str">
        <f t="shared" si="2"/>
        <v>Vice President</v>
      </c>
    </row>
    <row r="38" spans="2:19">
      <c r="C38" s="350"/>
      <c r="D38" s="350"/>
    </row>
    <row r="39" spans="2:19">
      <c r="C39" s="350"/>
      <c r="D39" s="350"/>
    </row>
    <row r="40" spans="2:19">
      <c r="B40" s="231" t="s">
        <v>1312</v>
      </c>
      <c r="C40" s="15">
        <v>1</v>
      </c>
      <c r="D40" s="15">
        <v>2</v>
      </c>
      <c r="E40" s="15">
        <v>3</v>
      </c>
      <c r="F40" s="15">
        <v>4</v>
      </c>
      <c r="G40" s="15">
        <v>5</v>
      </c>
      <c r="H40" s="15">
        <v>6</v>
      </c>
      <c r="I40" s="15">
        <v>7</v>
      </c>
      <c r="J40" s="15">
        <v>8</v>
      </c>
      <c r="K40" s="15">
        <v>9</v>
      </c>
      <c r="L40" s="15">
        <v>10</v>
      </c>
      <c r="M40" s="15">
        <v>11</v>
      </c>
      <c r="N40" s="15">
        <v>12</v>
      </c>
      <c r="O40" s="15">
        <v>13</v>
      </c>
      <c r="P40" s="15">
        <v>14</v>
      </c>
      <c r="Q40" s="15">
        <v>15</v>
      </c>
      <c r="R40" s="15">
        <v>16</v>
      </c>
      <c r="S40" s="15">
        <v>17</v>
      </c>
    </row>
    <row r="41" spans="2:19">
      <c r="B41" s="231" t="s">
        <v>1313</v>
      </c>
      <c r="C41" s="15" t="s">
        <v>1321</v>
      </c>
      <c r="D41" s="15" t="s">
        <v>1325</v>
      </c>
      <c r="E41" s="15" t="s">
        <v>1328</v>
      </c>
      <c r="F41" s="15" t="s">
        <v>1330</v>
      </c>
      <c r="G41" s="15" t="s">
        <v>1333</v>
      </c>
      <c r="H41" s="15" t="s">
        <v>1334</v>
      </c>
      <c r="I41" s="15" t="s">
        <v>1335</v>
      </c>
      <c r="J41" s="15" t="s">
        <v>72</v>
      </c>
      <c r="K41" s="15" t="s">
        <v>73</v>
      </c>
      <c r="L41" s="15" t="s">
        <v>74</v>
      </c>
      <c r="M41" s="15" t="s">
        <v>75</v>
      </c>
      <c r="N41" s="15" t="s">
        <v>76</v>
      </c>
      <c r="O41" s="15" t="s">
        <v>77</v>
      </c>
      <c r="P41" s="15" t="s">
        <v>78</v>
      </c>
      <c r="Q41" s="15" t="s">
        <v>79</v>
      </c>
      <c r="R41" s="15" t="s">
        <v>80</v>
      </c>
      <c r="S41" s="15" t="s">
        <v>81</v>
      </c>
    </row>
    <row r="42" spans="2:19">
      <c r="B42" s="231" t="s">
        <v>944</v>
      </c>
      <c r="C42" s="15">
        <v>25</v>
      </c>
      <c r="D42" s="15">
        <v>26</v>
      </c>
      <c r="E42" s="15">
        <v>28</v>
      </c>
      <c r="F42" s="15">
        <v>26</v>
      </c>
      <c r="G42" s="15">
        <v>24</v>
      </c>
      <c r="H42" s="15">
        <v>29</v>
      </c>
      <c r="I42" s="15">
        <v>26</v>
      </c>
      <c r="J42" s="15">
        <v>25</v>
      </c>
      <c r="K42" s="15">
        <v>28</v>
      </c>
      <c r="L42" s="15">
        <v>30</v>
      </c>
      <c r="M42" s="15">
        <v>40</v>
      </c>
      <c r="N42" s="15">
        <v>30</v>
      </c>
      <c r="O42" s="15">
        <v>45</v>
      </c>
      <c r="P42" s="15">
        <v>24</v>
      </c>
      <c r="Q42" s="15">
        <v>20</v>
      </c>
      <c r="R42" s="15">
        <v>45</v>
      </c>
      <c r="S42" s="15">
        <v>30</v>
      </c>
    </row>
    <row r="43" spans="2:19">
      <c r="B43" s="231" t="s">
        <v>1314</v>
      </c>
      <c r="C43" s="15" t="s">
        <v>1322</v>
      </c>
      <c r="D43" s="15" t="s">
        <v>1322</v>
      </c>
      <c r="E43" s="15" t="s">
        <v>1329</v>
      </c>
      <c r="F43" s="15" t="s">
        <v>1331</v>
      </c>
      <c r="G43" s="15" t="s">
        <v>1322</v>
      </c>
      <c r="H43" s="15" t="s">
        <v>1329</v>
      </c>
      <c r="I43" s="15" t="s">
        <v>1331</v>
      </c>
      <c r="J43" s="15" t="s">
        <v>1322</v>
      </c>
      <c r="K43" s="15" t="s">
        <v>1331</v>
      </c>
      <c r="L43" s="15" t="s">
        <v>1331</v>
      </c>
      <c r="M43" s="15" t="s">
        <v>1336</v>
      </c>
      <c r="N43" s="15" t="s">
        <v>1336</v>
      </c>
      <c r="O43" s="15" t="s">
        <v>1336</v>
      </c>
      <c r="P43" s="15" t="s">
        <v>1337</v>
      </c>
      <c r="Q43" s="15" t="s">
        <v>1337</v>
      </c>
      <c r="R43" s="15" t="s">
        <v>1336</v>
      </c>
      <c r="S43" s="15" t="s">
        <v>1336</v>
      </c>
    </row>
    <row r="44" spans="2:19">
      <c r="B44" s="231" t="s">
        <v>1315</v>
      </c>
      <c r="C44" s="15" t="s">
        <v>1323</v>
      </c>
      <c r="D44" s="15" t="s">
        <v>1326</v>
      </c>
      <c r="E44" s="15" t="s">
        <v>1326</v>
      </c>
      <c r="F44" s="15" t="s">
        <v>1326</v>
      </c>
      <c r="G44" s="15" t="s">
        <v>1323</v>
      </c>
      <c r="H44" s="15" t="s">
        <v>1326</v>
      </c>
      <c r="I44" s="15" t="s">
        <v>1323</v>
      </c>
      <c r="J44" s="15" t="s">
        <v>1326</v>
      </c>
      <c r="K44" s="15" t="s">
        <v>1326</v>
      </c>
      <c r="L44" s="15" t="s">
        <v>1323</v>
      </c>
      <c r="M44" s="15" t="s">
        <v>1323</v>
      </c>
      <c r="N44" s="15" t="s">
        <v>146</v>
      </c>
      <c r="O44" s="15" t="s">
        <v>1323</v>
      </c>
      <c r="P44" s="15" t="s">
        <v>1323</v>
      </c>
      <c r="Q44" s="15" t="s">
        <v>146</v>
      </c>
      <c r="R44" s="15" t="s">
        <v>1326</v>
      </c>
      <c r="S44" s="15" t="s">
        <v>146</v>
      </c>
    </row>
    <row r="45" spans="2:19">
      <c r="B45" s="231" t="s">
        <v>1316</v>
      </c>
      <c r="C45" s="15">
        <v>3000</v>
      </c>
      <c r="D45" s="15">
        <v>4000</v>
      </c>
      <c r="E45" s="15">
        <v>4000</v>
      </c>
      <c r="F45" s="15">
        <v>4000</v>
      </c>
      <c r="G45" s="15">
        <v>3000</v>
      </c>
      <c r="H45" s="15">
        <v>4000</v>
      </c>
      <c r="I45" s="15">
        <v>3000</v>
      </c>
      <c r="J45" s="15">
        <v>4000</v>
      </c>
      <c r="K45" s="15">
        <v>4000</v>
      </c>
      <c r="L45" s="15">
        <v>3000</v>
      </c>
      <c r="M45" s="15">
        <v>3000</v>
      </c>
      <c r="N45" s="15">
        <v>2000</v>
      </c>
      <c r="O45" s="15">
        <v>3000</v>
      </c>
      <c r="P45" s="15">
        <v>3000</v>
      </c>
      <c r="Q45" s="15">
        <v>2000</v>
      </c>
      <c r="R45" s="15">
        <v>4000</v>
      </c>
      <c r="S45" s="15">
        <v>2000</v>
      </c>
    </row>
    <row r="46" spans="2:19">
      <c r="B46" s="231" t="s">
        <v>1591</v>
      </c>
      <c r="C46" s="15">
        <f t="shared" ref="C46:S46" si="3">50/100*C45</f>
        <v>1500</v>
      </c>
      <c r="D46" s="15">
        <f t="shared" si="3"/>
        <v>2000</v>
      </c>
      <c r="E46" s="15">
        <f t="shared" si="3"/>
        <v>2000</v>
      </c>
      <c r="F46" s="15">
        <f t="shared" si="3"/>
        <v>2000</v>
      </c>
      <c r="G46" s="15">
        <f t="shared" si="3"/>
        <v>1500</v>
      </c>
      <c r="H46" s="15">
        <f t="shared" si="3"/>
        <v>2000</v>
      </c>
      <c r="I46" s="15">
        <f t="shared" si="3"/>
        <v>1500</v>
      </c>
      <c r="J46" s="15">
        <f t="shared" si="3"/>
        <v>2000</v>
      </c>
      <c r="K46" s="15">
        <f t="shared" si="3"/>
        <v>2000</v>
      </c>
      <c r="L46" s="15">
        <f t="shared" si="3"/>
        <v>1500</v>
      </c>
      <c r="M46" s="15">
        <f t="shared" si="3"/>
        <v>1500</v>
      </c>
      <c r="N46" s="15">
        <f t="shared" si="3"/>
        <v>1000</v>
      </c>
      <c r="O46" s="15">
        <f t="shared" si="3"/>
        <v>1500</v>
      </c>
      <c r="P46" s="15">
        <f t="shared" si="3"/>
        <v>1500</v>
      </c>
      <c r="Q46" s="15">
        <f t="shared" si="3"/>
        <v>1000</v>
      </c>
      <c r="R46" s="15">
        <f t="shared" si="3"/>
        <v>2000</v>
      </c>
      <c r="S46" s="15">
        <f t="shared" si="3"/>
        <v>1000</v>
      </c>
    </row>
    <row r="47" spans="2:19">
      <c r="B47" s="231" t="s">
        <v>1592</v>
      </c>
      <c r="C47" s="15">
        <f>25/100*C45</f>
        <v>750</v>
      </c>
      <c r="D47" s="15">
        <f t="shared" ref="D47:S47" si="4">25/100*D45</f>
        <v>1000</v>
      </c>
      <c r="E47" s="15">
        <f t="shared" si="4"/>
        <v>1000</v>
      </c>
      <c r="F47" s="15">
        <f t="shared" si="4"/>
        <v>1000</v>
      </c>
      <c r="G47" s="15">
        <f t="shared" si="4"/>
        <v>750</v>
      </c>
      <c r="H47" s="15">
        <f t="shared" si="4"/>
        <v>1000</v>
      </c>
      <c r="I47" s="15">
        <f t="shared" si="4"/>
        <v>750</v>
      </c>
      <c r="J47" s="15">
        <f t="shared" si="4"/>
        <v>1000</v>
      </c>
      <c r="K47" s="15">
        <f t="shared" si="4"/>
        <v>1000</v>
      </c>
      <c r="L47" s="15">
        <f t="shared" si="4"/>
        <v>750</v>
      </c>
      <c r="M47" s="15">
        <f t="shared" si="4"/>
        <v>750</v>
      </c>
      <c r="N47" s="15">
        <f t="shared" si="4"/>
        <v>500</v>
      </c>
      <c r="O47" s="15">
        <f t="shared" si="4"/>
        <v>750</v>
      </c>
      <c r="P47" s="15">
        <f t="shared" si="4"/>
        <v>750</v>
      </c>
      <c r="Q47" s="15">
        <f t="shared" si="4"/>
        <v>500</v>
      </c>
      <c r="R47" s="15">
        <f t="shared" si="4"/>
        <v>1000</v>
      </c>
      <c r="S47" s="15">
        <f t="shared" si="4"/>
        <v>500</v>
      </c>
    </row>
    <row r="48" spans="2:19">
      <c r="B48" s="231" t="s">
        <v>1593</v>
      </c>
      <c r="C48" s="15">
        <f t="shared" ref="C48:S48" si="5">SUM(C45:C47)</f>
        <v>5250</v>
      </c>
      <c r="D48" s="15">
        <f t="shared" si="5"/>
        <v>7000</v>
      </c>
      <c r="E48" s="15">
        <f t="shared" si="5"/>
        <v>7000</v>
      </c>
      <c r="F48" s="15">
        <f t="shared" si="5"/>
        <v>7000</v>
      </c>
      <c r="G48" s="15">
        <f t="shared" si="5"/>
        <v>5250</v>
      </c>
      <c r="H48" s="15">
        <f t="shared" si="5"/>
        <v>7000</v>
      </c>
      <c r="I48" s="15">
        <f t="shared" si="5"/>
        <v>5250</v>
      </c>
      <c r="J48" s="15">
        <f t="shared" si="5"/>
        <v>7000</v>
      </c>
      <c r="K48" s="15">
        <f t="shared" si="5"/>
        <v>7000</v>
      </c>
      <c r="L48" s="15">
        <f t="shared" si="5"/>
        <v>5250</v>
      </c>
      <c r="M48" s="15">
        <f t="shared" si="5"/>
        <v>5250</v>
      </c>
      <c r="N48" s="15">
        <f t="shared" si="5"/>
        <v>3500</v>
      </c>
      <c r="O48" s="15">
        <f t="shared" si="5"/>
        <v>5250</v>
      </c>
      <c r="P48" s="15">
        <f t="shared" si="5"/>
        <v>5250</v>
      </c>
      <c r="Q48" s="15">
        <f t="shared" si="5"/>
        <v>3500</v>
      </c>
      <c r="R48" s="15">
        <f t="shared" si="5"/>
        <v>7000</v>
      </c>
      <c r="S48" s="15">
        <f t="shared" si="5"/>
        <v>3500</v>
      </c>
    </row>
    <row r="49" spans="1:19">
      <c r="B49" s="231" t="s">
        <v>945</v>
      </c>
      <c r="C49" s="15">
        <v>20</v>
      </c>
      <c r="D49" s="15">
        <v>11</v>
      </c>
      <c r="E49" s="15">
        <v>15</v>
      </c>
      <c r="F49" s="15">
        <v>16</v>
      </c>
      <c r="G49" s="15">
        <v>13</v>
      </c>
      <c r="H49" s="15">
        <v>5</v>
      </c>
      <c r="I49" s="15">
        <v>6</v>
      </c>
      <c r="J49" s="15">
        <v>8</v>
      </c>
      <c r="K49" s="15">
        <v>4</v>
      </c>
      <c r="L49" s="15">
        <v>7</v>
      </c>
      <c r="M49" s="15">
        <v>6</v>
      </c>
      <c r="N49" s="15">
        <v>12</v>
      </c>
      <c r="O49" s="15">
        <v>10</v>
      </c>
      <c r="P49" s="15">
        <v>17</v>
      </c>
      <c r="Q49" s="15">
        <v>18</v>
      </c>
      <c r="R49" s="15">
        <v>14</v>
      </c>
      <c r="S49" s="15">
        <v>11</v>
      </c>
    </row>
    <row r="51" spans="1:19">
      <c r="A51" s="349" t="s">
        <v>1594</v>
      </c>
      <c r="B51" s="349"/>
      <c r="E51" s="154"/>
    </row>
    <row r="53" spans="1:19">
      <c r="B53" s="349" t="s">
        <v>1313</v>
      </c>
      <c r="C53" s="97" t="s">
        <v>1321</v>
      </c>
      <c r="D53" s="97" t="s">
        <v>1778</v>
      </c>
      <c r="E53" s="97" t="s">
        <v>72</v>
      </c>
      <c r="F53" s="97" t="s">
        <v>1333</v>
      </c>
      <c r="G53" s="97" t="s">
        <v>73</v>
      </c>
    </row>
    <row r="54" spans="1:19">
      <c r="B54" s="349" t="s">
        <v>1587</v>
      </c>
      <c r="C54" s="350">
        <f>HLOOKUP(C53,C41:S49,5,0)</f>
        <v>3000</v>
      </c>
      <c r="D54" s="350">
        <f t="shared" ref="D54:G54" si="6">HLOOKUP(D53,D41:T49,5,0)</f>
        <v>2000</v>
      </c>
      <c r="E54" s="350">
        <f t="shared" si="6"/>
        <v>4000</v>
      </c>
      <c r="F54" s="350">
        <f t="shared" si="6"/>
        <v>3000</v>
      </c>
      <c r="G54" s="350">
        <f t="shared" si="6"/>
        <v>4000</v>
      </c>
    </row>
    <row r="56" spans="1:19">
      <c r="A56" s="349" t="s">
        <v>1595</v>
      </c>
    </row>
    <row r="58" spans="1:19">
      <c r="B58" s="349" t="s">
        <v>1312</v>
      </c>
      <c r="C58" s="97">
        <v>5</v>
      </c>
      <c r="D58" s="97">
        <v>6</v>
      </c>
      <c r="E58" s="97">
        <v>10</v>
      </c>
      <c r="F58" s="97">
        <v>15</v>
      </c>
      <c r="G58" s="97">
        <v>17</v>
      </c>
    </row>
    <row r="59" spans="1:19">
      <c r="B59" s="349" t="s">
        <v>1314</v>
      </c>
      <c r="C59" s="350" t="str">
        <f>HLOOKUP(C58,B40:S49,4,0)</f>
        <v>hr</v>
      </c>
      <c r="D59" s="350" t="str">
        <f t="shared" ref="D59:G59" si="7">HLOOKUP(D58,C40:T49,4,0)</f>
        <v>sales</v>
      </c>
      <c r="E59" s="350" t="str">
        <f t="shared" si="7"/>
        <v>prod</v>
      </c>
      <c r="F59" s="350" t="str">
        <f t="shared" si="7"/>
        <v>Stores</v>
      </c>
      <c r="G59" s="350" t="str">
        <f t="shared" si="7"/>
        <v>Qc</v>
      </c>
    </row>
    <row r="60" spans="1:19">
      <c r="B60" s="349" t="s">
        <v>1315</v>
      </c>
      <c r="C60" s="350" t="str">
        <f>HLOOKUP(C58,B40:S49,5,0)</f>
        <v>mgr</v>
      </c>
      <c r="D60" s="350" t="str">
        <f t="shared" ref="D60:G60" si="8">HLOOKUP(D58,C40:T49,5,0)</f>
        <v>sr mgr</v>
      </c>
      <c r="E60" s="350" t="str">
        <f t="shared" si="8"/>
        <v>mgr</v>
      </c>
      <c r="F60" s="350" t="str">
        <f t="shared" si="8"/>
        <v>Executive</v>
      </c>
      <c r="G60" s="350" t="str">
        <f t="shared" si="8"/>
        <v>Executive</v>
      </c>
    </row>
    <row r="75" ht="10.5" customHeight="1"/>
  </sheetData>
  <dataValidations count="1">
    <dataValidation type="list" allowBlank="1" showInputMessage="1" showErrorMessage="1" sqref="C24">
      <formula1>$C$2:$F$2</formula1>
    </dataValidation>
  </dataValidation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83"/>
  <sheetViews>
    <sheetView showGridLines="0" topLeftCell="A64" zoomScale="85" zoomScaleNormal="85" workbookViewId="0">
      <selection activeCell="D79" sqref="D79"/>
    </sheetView>
  </sheetViews>
  <sheetFormatPr defaultRowHeight="15"/>
  <cols>
    <col min="3" max="3" width="15.28515625" bestFit="1" customWidth="1"/>
    <col min="4" max="4" width="15.7109375" customWidth="1"/>
    <col min="5" max="5" width="35" customWidth="1"/>
    <col min="6" max="6" width="16.5703125" bestFit="1" customWidth="1"/>
    <col min="7" max="7" width="11.5703125" bestFit="1" customWidth="1"/>
    <col min="8" max="8" width="11.7109375" customWidth="1"/>
    <col min="9" max="9" width="13.42578125" customWidth="1"/>
    <col min="16" max="16" width="15.28515625" bestFit="1" customWidth="1"/>
  </cols>
  <sheetData>
    <row r="1" spans="1:15">
      <c r="A1" t="s">
        <v>510</v>
      </c>
    </row>
    <row r="3" spans="1:15" ht="74.25">
      <c r="D3" s="6" t="s">
        <v>511</v>
      </c>
      <c r="E3" s="6" t="s">
        <v>499</v>
      </c>
      <c r="F3" s="104" t="s">
        <v>500</v>
      </c>
      <c r="G3" s="104" t="s">
        <v>501</v>
      </c>
      <c r="H3" s="104" t="s">
        <v>502</v>
      </c>
      <c r="I3" s="104" t="s">
        <v>503</v>
      </c>
      <c r="J3" s="104" t="s">
        <v>504</v>
      </c>
      <c r="K3" s="104" t="s">
        <v>505</v>
      </c>
      <c r="L3" s="104" t="s">
        <v>506</v>
      </c>
      <c r="M3" s="104" t="s">
        <v>507</v>
      </c>
      <c r="N3" s="104" t="s">
        <v>508</v>
      </c>
      <c r="O3" s="104" t="s">
        <v>509</v>
      </c>
    </row>
    <row r="4" spans="1:15">
      <c r="D4" s="105">
        <v>1</v>
      </c>
      <c r="E4" s="6" t="s">
        <v>500</v>
      </c>
      <c r="F4" s="6">
        <v>0</v>
      </c>
      <c r="G4" s="6">
        <v>159</v>
      </c>
      <c r="H4" s="6">
        <v>247</v>
      </c>
      <c r="I4" s="6">
        <v>131</v>
      </c>
      <c r="J4" s="6">
        <v>197</v>
      </c>
      <c r="K4" s="6">
        <v>296</v>
      </c>
      <c r="L4" s="6">
        <v>262</v>
      </c>
      <c r="M4" s="6">
        <v>106</v>
      </c>
      <c r="N4" s="6">
        <v>53</v>
      </c>
      <c r="O4" s="6">
        <v>22</v>
      </c>
    </row>
    <row r="5" spans="1:15">
      <c r="D5" s="105">
        <v>2</v>
      </c>
      <c r="E5" s="6" t="s">
        <v>501</v>
      </c>
      <c r="F5" s="6">
        <v>159</v>
      </c>
      <c r="G5" s="6">
        <v>0</v>
      </c>
      <c r="H5" s="6">
        <v>230</v>
      </c>
      <c r="I5" s="6">
        <v>97</v>
      </c>
      <c r="J5" s="6">
        <v>89</v>
      </c>
      <c r="K5" s="6">
        <v>309</v>
      </c>
      <c r="L5" s="6">
        <v>255</v>
      </c>
      <c r="M5" s="6">
        <v>54</v>
      </c>
      <c r="N5" s="6">
        <v>181</v>
      </c>
      <c r="O5" s="6">
        <v>138</v>
      </c>
    </row>
    <row r="6" spans="1:15">
      <c r="D6" s="105">
        <v>3</v>
      </c>
      <c r="E6" s="6" t="s">
        <v>502</v>
      </c>
      <c r="F6" s="6">
        <v>247</v>
      </c>
      <c r="G6" s="6">
        <v>230</v>
      </c>
      <c r="H6" s="6">
        <v>0</v>
      </c>
      <c r="I6" s="6">
        <v>309</v>
      </c>
      <c r="J6" s="6">
        <v>317</v>
      </c>
      <c r="K6" s="6">
        <v>80</v>
      </c>
      <c r="L6" s="6">
        <v>26</v>
      </c>
      <c r="M6" s="6">
        <v>206</v>
      </c>
      <c r="N6" s="6">
        <v>200</v>
      </c>
      <c r="O6" s="6">
        <v>232</v>
      </c>
    </row>
    <row r="7" spans="1:15">
      <c r="D7" s="105">
        <v>4</v>
      </c>
      <c r="E7" s="6" t="s">
        <v>503</v>
      </c>
      <c r="F7" s="6">
        <v>131</v>
      </c>
      <c r="G7" s="6">
        <v>97</v>
      </c>
      <c r="H7" s="6">
        <v>309</v>
      </c>
      <c r="I7" s="6">
        <v>0</v>
      </c>
      <c r="J7" s="6">
        <v>68</v>
      </c>
      <c r="K7" s="6">
        <v>372</v>
      </c>
      <c r="L7" s="6">
        <v>332</v>
      </c>
      <c r="M7" s="6">
        <v>109</v>
      </c>
      <c r="N7" s="6">
        <v>177</v>
      </c>
      <c r="O7" s="6">
        <v>128</v>
      </c>
    </row>
    <row r="8" spans="1:15">
      <c r="D8" s="105">
        <v>5</v>
      </c>
      <c r="E8" s="6" t="s">
        <v>504</v>
      </c>
      <c r="F8" s="6">
        <v>197</v>
      </c>
      <c r="G8" s="6">
        <v>89</v>
      </c>
      <c r="H8" s="6">
        <v>317</v>
      </c>
      <c r="I8" s="6">
        <v>68</v>
      </c>
      <c r="J8" s="6">
        <v>0</v>
      </c>
      <c r="K8" s="6">
        <v>396</v>
      </c>
      <c r="L8" s="6">
        <v>342</v>
      </c>
      <c r="M8" s="6">
        <v>134</v>
      </c>
      <c r="N8" s="6">
        <v>237</v>
      </c>
      <c r="O8" s="6">
        <v>190</v>
      </c>
    </row>
    <row r="9" spans="1:15">
      <c r="D9" s="105">
        <v>6</v>
      </c>
      <c r="E9" s="6" t="s">
        <v>505</v>
      </c>
      <c r="F9" s="6">
        <v>296</v>
      </c>
      <c r="G9" s="6">
        <v>309</v>
      </c>
      <c r="H9" s="6">
        <v>80</v>
      </c>
      <c r="I9" s="6">
        <v>372</v>
      </c>
      <c r="J9" s="6">
        <v>396</v>
      </c>
      <c r="K9" s="6">
        <v>0</v>
      </c>
      <c r="L9" s="6">
        <v>54</v>
      </c>
      <c r="M9" s="6">
        <v>269</v>
      </c>
      <c r="N9" s="6">
        <v>243</v>
      </c>
      <c r="O9" s="6">
        <v>287</v>
      </c>
    </row>
    <row r="10" spans="1:15">
      <c r="D10" s="105">
        <v>7</v>
      </c>
      <c r="E10" s="6" t="s">
        <v>506</v>
      </c>
      <c r="F10" s="6">
        <v>262</v>
      </c>
      <c r="G10" s="6">
        <v>255</v>
      </c>
      <c r="H10" s="6">
        <v>26</v>
      </c>
      <c r="I10" s="6">
        <v>332</v>
      </c>
      <c r="J10" s="6">
        <v>342</v>
      </c>
      <c r="K10" s="6">
        <v>54</v>
      </c>
      <c r="L10" s="6">
        <v>0</v>
      </c>
      <c r="M10" s="6">
        <v>229</v>
      </c>
      <c r="N10" s="6">
        <v>214</v>
      </c>
      <c r="O10" s="6">
        <v>246</v>
      </c>
    </row>
    <row r="11" spans="1:15">
      <c r="D11" s="105">
        <v>8</v>
      </c>
      <c r="E11" s="6" t="s">
        <v>507</v>
      </c>
      <c r="F11" s="6">
        <v>106</v>
      </c>
      <c r="G11" s="6">
        <v>54</v>
      </c>
      <c r="H11" s="6">
        <v>206</v>
      </c>
      <c r="I11" s="6">
        <v>109</v>
      </c>
      <c r="J11" s="6">
        <v>134</v>
      </c>
      <c r="K11" s="6">
        <v>269</v>
      </c>
      <c r="L11" s="6">
        <v>229</v>
      </c>
      <c r="M11" s="6">
        <v>0</v>
      </c>
      <c r="N11" s="6">
        <v>128</v>
      </c>
      <c r="O11" s="6">
        <v>85</v>
      </c>
    </row>
    <row r="12" spans="1:15">
      <c r="D12" s="105">
        <v>9</v>
      </c>
      <c r="E12" s="6" t="s">
        <v>508</v>
      </c>
      <c r="F12" s="6">
        <v>53</v>
      </c>
      <c r="G12" s="6">
        <v>181</v>
      </c>
      <c r="H12" s="6">
        <v>200</v>
      </c>
      <c r="I12" s="6">
        <v>177</v>
      </c>
      <c r="J12" s="6">
        <v>237</v>
      </c>
      <c r="K12" s="6">
        <v>243</v>
      </c>
      <c r="L12" s="6">
        <v>214</v>
      </c>
      <c r="M12" s="6">
        <v>128</v>
      </c>
      <c r="N12" s="6">
        <v>0</v>
      </c>
      <c r="O12" s="6">
        <v>52</v>
      </c>
    </row>
    <row r="13" spans="1:15">
      <c r="D13" s="105">
        <v>10</v>
      </c>
      <c r="E13" s="6" t="s">
        <v>509</v>
      </c>
      <c r="F13" s="6">
        <v>22</v>
      </c>
      <c r="G13" s="6">
        <v>138</v>
      </c>
      <c r="H13" s="6">
        <v>232</v>
      </c>
      <c r="I13" s="6">
        <v>128</v>
      </c>
      <c r="J13" s="6">
        <v>190</v>
      </c>
      <c r="K13" s="6">
        <v>287</v>
      </c>
      <c r="L13" s="6">
        <v>246</v>
      </c>
      <c r="M13" s="6">
        <v>85</v>
      </c>
      <c r="N13" s="6">
        <v>52</v>
      </c>
      <c r="O13" s="6">
        <v>0</v>
      </c>
    </row>
    <row r="17" spans="1:7" ht="18.75">
      <c r="A17" s="107" t="s">
        <v>512</v>
      </c>
    </row>
    <row r="19" spans="1:7" ht="18.75">
      <c r="C19" s="109" t="s">
        <v>513</v>
      </c>
      <c r="D19" s="109" t="s">
        <v>1686</v>
      </c>
    </row>
    <row r="20" spans="1:7" ht="18.75">
      <c r="C20" s="106" t="s">
        <v>505</v>
      </c>
      <c r="D20" s="286">
        <f>VLOOKUP($D$19,E4:O13,MATCH(C20,$E$3:$O$3,0),0)</f>
        <v>269</v>
      </c>
      <c r="E20" s="287"/>
    </row>
    <row r="21" spans="1:7" ht="18.75">
      <c r="C21" s="106" t="s">
        <v>506</v>
      </c>
      <c r="D21" s="286">
        <f t="shared" ref="D21:D25" si="0">VLOOKUP($D$19,E5:O14,MATCH(C21,$E$3:$O$3,0),0)</f>
        <v>229</v>
      </c>
      <c r="E21" s="287"/>
      <c r="G21" s="287"/>
    </row>
    <row r="22" spans="1:7" ht="18.75">
      <c r="C22" s="106" t="s">
        <v>500</v>
      </c>
      <c r="D22" s="286">
        <f t="shared" si="0"/>
        <v>106</v>
      </c>
      <c r="E22" s="287"/>
    </row>
    <row r="23" spans="1:7" ht="18.75">
      <c r="C23" s="106" t="s">
        <v>509</v>
      </c>
      <c r="D23" s="286">
        <f t="shared" si="0"/>
        <v>85</v>
      </c>
      <c r="E23" s="287"/>
    </row>
    <row r="24" spans="1:7" ht="18.75">
      <c r="C24" s="106" t="s">
        <v>508</v>
      </c>
      <c r="D24" s="286">
        <f t="shared" si="0"/>
        <v>128</v>
      </c>
      <c r="E24" s="287"/>
    </row>
    <row r="25" spans="1:7" ht="18.75">
      <c r="C25" s="106" t="s">
        <v>501</v>
      </c>
      <c r="D25" s="286">
        <f t="shared" si="0"/>
        <v>54</v>
      </c>
      <c r="E25" s="287"/>
    </row>
    <row r="26" spans="1:7" ht="18.75">
      <c r="A26" s="107" t="s">
        <v>514</v>
      </c>
    </row>
    <row r="29" spans="1:7" ht="18.75">
      <c r="C29" s="109" t="s">
        <v>515</v>
      </c>
      <c r="D29" s="109" t="s">
        <v>1686</v>
      </c>
    </row>
    <row r="30" spans="1:7" ht="18.75">
      <c r="C30" s="106">
        <v>8</v>
      </c>
      <c r="D30" s="108">
        <f>VLOOKUP(C30,$D$4:$O$13,MATCH($D$29,$D$3:$O$3,0),0)</f>
        <v>0</v>
      </c>
    </row>
    <row r="31" spans="1:7" ht="18.75">
      <c r="C31" s="106">
        <v>6</v>
      </c>
      <c r="D31" s="108">
        <f t="shared" ref="D31:D35" si="1">VLOOKUP(C31,$D$4:$O$13,MATCH($D$29,$D$3:$O$3,0),0)</f>
        <v>269</v>
      </c>
    </row>
    <row r="32" spans="1:7" ht="18.75">
      <c r="C32" s="106">
        <v>10</v>
      </c>
      <c r="D32" s="108">
        <f t="shared" si="1"/>
        <v>85</v>
      </c>
    </row>
    <row r="33" spans="3:12" ht="18.75">
      <c r="C33" s="106">
        <v>2</v>
      </c>
      <c r="D33" s="108">
        <f t="shared" si="1"/>
        <v>54</v>
      </c>
    </row>
    <row r="34" spans="3:12" ht="18.75">
      <c r="C34" s="106">
        <v>9</v>
      </c>
      <c r="D34" s="108">
        <f t="shared" si="1"/>
        <v>128</v>
      </c>
    </row>
    <row r="35" spans="3:12" ht="18.75">
      <c r="C35" s="106">
        <v>5</v>
      </c>
      <c r="D35" s="108">
        <f t="shared" si="1"/>
        <v>134</v>
      </c>
    </row>
    <row r="37" spans="3:12" ht="15.75" thickBot="1"/>
    <row r="38" spans="3:12" ht="16.5" thickTop="1" thickBot="1">
      <c r="C38" s="9" t="s">
        <v>516</v>
      </c>
      <c r="D38" s="9" t="s">
        <v>2</v>
      </c>
      <c r="E38" s="9" t="s">
        <v>151</v>
      </c>
      <c r="F38" s="9" t="s">
        <v>149</v>
      </c>
      <c r="G38" s="9" t="s">
        <v>150</v>
      </c>
      <c r="H38" s="9" t="s">
        <v>33</v>
      </c>
      <c r="I38" s="9" t="s">
        <v>34</v>
      </c>
      <c r="J38" s="9" t="s">
        <v>35</v>
      </c>
      <c r="K38" s="9" t="s">
        <v>3</v>
      </c>
      <c r="L38" s="27" t="s">
        <v>147</v>
      </c>
    </row>
    <row r="39" spans="3:12" ht="16.5" thickTop="1" thickBot="1">
      <c r="C39" s="9">
        <v>1</v>
      </c>
      <c r="D39" s="6" t="s">
        <v>8</v>
      </c>
      <c r="E39" s="5">
        <v>22</v>
      </c>
      <c r="F39" s="6" t="s">
        <v>140</v>
      </c>
      <c r="G39" s="5" t="s">
        <v>146</v>
      </c>
      <c r="H39" s="6">
        <v>39876</v>
      </c>
      <c r="I39" s="6">
        <f t="shared" ref="I39:I51" si="2">10%*H39</f>
        <v>3987.6000000000004</v>
      </c>
      <c r="J39" s="6">
        <f t="shared" ref="J39:J51" si="3">40%*H39</f>
        <v>15950.400000000001</v>
      </c>
      <c r="K39" s="6">
        <f t="shared" ref="K39:K51" si="4">SUM(H39:J39)</f>
        <v>59814</v>
      </c>
      <c r="L39" s="6">
        <v>5</v>
      </c>
    </row>
    <row r="40" spans="3:12" ht="16.5" thickTop="1" thickBot="1">
      <c r="C40" s="9">
        <v>2</v>
      </c>
      <c r="D40" s="5" t="s">
        <v>9</v>
      </c>
      <c r="E40" s="5">
        <v>48</v>
      </c>
      <c r="F40" s="5" t="s">
        <v>140</v>
      </c>
      <c r="G40" s="5" t="s">
        <v>145</v>
      </c>
      <c r="H40" s="6">
        <v>55500</v>
      </c>
      <c r="I40" s="6">
        <f t="shared" si="2"/>
        <v>5550</v>
      </c>
      <c r="J40" s="6">
        <f t="shared" si="3"/>
        <v>22200</v>
      </c>
      <c r="K40" s="6">
        <f t="shared" si="4"/>
        <v>83250</v>
      </c>
      <c r="L40" s="6">
        <v>1</v>
      </c>
    </row>
    <row r="41" spans="3:12" ht="16.5" thickTop="1" thickBot="1">
      <c r="C41" s="9">
        <v>3</v>
      </c>
      <c r="D41" s="5" t="s">
        <v>27</v>
      </c>
      <c r="E41" s="5">
        <v>45</v>
      </c>
      <c r="F41" s="5" t="s">
        <v>140</v>
      </c>
      <c r="G41" s="6" t="s">
        <v>144</v>
      </c>
      <c r="H41" s="6">
        <v>60000</v>
      </c>
      <c r="I41" s="6">
        <f t="shared" si="2"/>
        <v>6000</v>
      </c>
      <c r="J41" s="6">
        <f t="shared" si="3"/>
        <v>24000</v>
      </c>
      <c r="K41" s="6">
        <f t="shared" si="4"/>
        <v>90000</v>
      </c>
      <c r="L41" s="6">
        <v>2</v>
      </c>
    </row>
    <row r="42" spans="3:12" ht="16.5" thickTop="1" thickBot="1">
      <c r="C42" s="9">
        <v>4</v>
      </c>
      <c r="D42" s="5" t="s">
        <v>28</v>
      </c>
      <c r="E42" s="5">
        <v>26</v>
      </c>
      <c r="F42" s="5" t="s">
        <v>140</v>
      </c>
      <c r="G42" s="26" t="s">
        <v>146</v>
      </c>
      <c r="H42" s="6">
        <v>65000</v>
      </c>
      <c r="I42" s="6">
        <f t="shared" si="2"/>
        <v>6500</v>
      </c>
      <c r="J42" s="6">
        <f t="shared" si="3"/>
        <v>26000</v>
      </c>
      <c r="K42" s="6">
        <f t="shared" si="4"/>
        <v>97500</v>
      </c>
      <c r="L42" s="6">
        <v>3</v>
      </c>
    </row>
    <row r="43" spans="3:12" ht="16.5" thickTop="1" thickBot="1">
      <c r="C43" s="9">
        <v>5</v>
      </c>
      <c r="D43" s="5" t="s">
        <v>12</v>
      </c>
      <c r="E43" s="5">
        <v>32</v>
      </c>
      <c r="F43" s="5" t="s">
        <v>143</v>
      </c>
      <c r="G43" s="5" t="s">
        <v>144</v>
      </c>
      <c r="H43" s="6">
        <v>120000</v>
      </c>
      <c r="I43" s="6">
        <f t="shared" si="2"/>
        <v>12000</v>
      </c>
      <c r="J43" s="6">
        <f t="shared" si="3"/>
        <v>48000</v>
      </c>
      <c r="K43" s="6">
        <f t="shared" si="4"/>
        <v>180000</v>
      </c>
      <c r="L43" s="6">
        <v>4</v>
      </c>
    </row>
    <row r="44" spans="3:12" ht="16.5" thickTop="1" thickBot="1">
      <c r="C44" s="9">
        <v>6</v>
      </c>
      <c r="D44" s="5" t="s">
        <v>25</v>
      </c>
      <c r="E44" s="5">
        <v>21</v>
      </c>
      <c r="F44" s="5" t="s">
        <v>143</v>
      </c>
      <c r="G44" s="5" t="s">
        <v>146</v>
      </c>
      <c r="H44" s="6">
        <v>44123</v>
      </c>
      <c r="I44" s="6">
        <f t="shared" si="2"/>
        <v>4412.3</v>
      </c>
      <c r="J44" s="6">
        <f t="shared" si="3"/>
        <v>17649.2</v>
      </c>
      <c r="K44" s="6">
        <f t="shared" si="4"/>
        <v>66184.5</v>
      </c>
      <c r="L44" s="6">
        <v>3</v>
      </c>
    </row>
    <row r="45" spans="3:12" ht="16.5" thickTop="1" thickBot="1">
      <c r="C45" s="9">
        <v>7</v>
      </c>
      <c r="D45" s="5" t="s">
        <v>26</v>
      </c>
      <c r="E45" s="5">
        <v>21</v>
      </c>
      <c r="F45" s="5" t="s">
        <v>143</v>
      </c>
      <c r="G45" s="5" t="s">
        <v>146</v>
      </c>
      <c r="H45" s="6">
        <v>32900</v>
      </c>
      <c r="I45" s="6">
        <f t="shared" si="2"/>
        <v>3290</v>
      </c>
      <c r="J45" s="6">
        <f t="shared" si="3"/>
        <v>13160</v>
      </c>
      <c r="K45" s="6">
        <f t="shared" si="4"/>
        <v>49350</v>
      </c>
      <c r="L45" s="6">
        <v>3</v>
      </c>
    </row>
    <row r="46" spans="3:12" ht="16.5" thickTop="1" thickBot="1">
      <c r="C46" s="9">
        <v>8</v>
      </c>
      <c r="D46" s="5" t="s">
        <v>11</v>
      </c>
      <c r="E46" s="5">
        <v>48</v>
      </c>
      <c r="F46" s="5" t="s">
        <v>142</v>
      </c>
      <c r="G46" s="5" t="s">
        <v>145</v>
      </c>
      <c r="H46" s="6">
        <v>29850</v>
      </c>
      <c r="I46" s="6">
        <f t="shared" si="2"/>
        <v>2985</v>
      </c>
      <c r="J46" s="6">
        <f t="shared" si="3"/>
        <v>11940</v>
      </c>
      <c r="K46" s="6">
        <f t="shared" si="4"/>
        <v>44775</v>
      </c>
      <c r="L46" s="6">
        <v>2</v>
      </c>
    </row>
    <row r="47" spans="3:12" ht="16.5" thickTop="1" thickBot="1">
      <c r="C47" s="9">
        <v>9</v>
      </c>
      <c r="D47" s="5" t="s">
        <v>20</v>
      </c>
      <c r="E47" s="5">
        <v>21</v>
      </c>
      <c r="F47" s="5" t="s">
        <v>142</v>
      </c>
      <c r="G47" s="5" t="s">
        <v>146</v>
      </c>
      <c r="H47" s="6">
        <v>78230</v>
      </c>
      <c r="I47" s="6">
        <f t="shared" si="2"/>
        <v>7823</v>
      </c>
      <c r="J47" s="6">
        <f t="shared" si="3"/>
        <v>31292</v>
      </c>
      <c r="K47" s="6">
        <f t="shared" si="4"/>
        <v>117345</v>
      </c>
      <c r="L47" s="6">
        <v>5</v>
      </c>
    </row>
    <row r="48" spans="3:12" ht="16.5" thickTop="1" thickBot="1">
      <c r="C48" s="9">
        <v>10</v>
      </c>
      <c r="D48" s="5" t="s">
        <v>21</v>
      </c>
      <c r="E48" s="5">
        <v>45</v>
      </c>
      <c r="F48" s="5" t="s">
        <v>142</v>
      </c>
      <c r="G48" s="5" t="s">
        <v>146</v>
      </c>
      <c r="H48" s="6">
        <v>29500</v>
      </c>
      <c r="I48" s="6">
        <f t="shared" si="2"/>
        <v>2950</v>
      </c>
      <c r="J48" s="6">
        <f t="shared" si="3"/>
        <v>11800</v>
      </c>
      <c r="K48" s="6">
        <f t="shared" si="4"/>
        <v>44250</v>
      </c>
      <c r="L48" s="6">
        <v>5</v>
      </c>
    </row>
    <row r="49" spans="1:16" ht="16.5" thickTop="1" thickBot="1">
      <c r="C49" s="9">
        <v>11</v>
      </c>
      <c r="D49" s="5" t="s">
        <v>22</v>
      </c>
      <c r="E49" s="5">
        <v>26</v>
      </c>
      <c r="F49" s="5" t="s">
        <v>142</v>
      </c>
      <c r="G49" s="5" t="s">
        <v>144</v>
      </c>
      <c r="H49" s="6">
        <v>43000</v>
      </c>
      <c r="I49" s="6">
        <f t="shared" si="2"/>
        <v>4300</v>
      </c>
      <c r="J49" s="6">
        <f t="shared" si="3"/>
        <v>17200</v>
      </c>
      <c r="K49" s="6">
        <f t="shared" si="4"/>
        <v>64500</v>
      </c>
      <c r="L49" s="6">
        <v>3</v>
      </c>
    </row>
    <row r="50" spans="1:16" ht="16.5" thickTop="1" thickBot="1">
      <c r="C50" s="9">
        <v>12</v>
      </c>
      <c r="D50" s="5" t="s">
        <v>23</v>
      </c>
      <c r="E50" s="5">
        <v>24</v>
      </c>
      <c r="F50" s="5" t="s">
        <v>142</v>
      </c>
      <c r="G50" s="5" t="s">
        <v>146</v>
      </c>
      <c r="H50" s="6">
        <v>89873</v>
      </c>
      <c r="I50" s="6">
        <f t="shared" si="2"/>
        <v>8987.3000000000011</v>
      </c>
      <c r="J50" s="6">
        <f t="shared" si="3"/>
        <v>35949.200000000004</v>
      </c>
      <c r="K50" s="6">
        <f t="shared" si="4"/>
        <v>134809.5</v>
      </c>
      <c r="L50" s="6">
        <v>3</v>
      </c>
    </row>
    <row r="51" spans="1:16" ht="16.5" thickTop="1" thickBot="1">
      <c r="C51" s="9">
        <v>13</v>
      </c>
      <c r="D51" s="5" t="s">
        <v>24</v>
      </c>
      <c r="E51" s="5">
        <v>34</v>
      </c>
      <c r="F51" s="5" t="s">
        <v>142</v>
      </c>
      <c r="G51" s="5" t="s">
        <v>144</v>
      </c>
      <c r="H51" s="6">
        <v>149000</v>
      </c>
      <c r="I51" s="6">
        <f t="shared" si="2"/>
        <v>14900</v>
      </c>
      <c r="J51" s="6">
        <f t="shared" si="3"/>
        <v>59600</v>
      </c>
      <c r="K51" s="6">
        <f t="shared" si="4"/>
        <v>223500</v>
      </c>
      <c r="L51" s="6">
        <v>1</v>
      </c>
    </row>
    <row r="52" spans="1:16" ht="15.75" thickTop="1"/>
    <row r="54" spans="1:16" ht="19.5" thickBot="1">
      <c r="A54" s="107" t="s">
        <v>517</v>
      </c>
    </row>
    <row r="55" spans="1:16" ht="16.5" thickTop="1" thickBot="1">
      <c r="C55" s="110" t="s">
        <v>518</v>
      </c>
      <c r="D55" s="110" t="s">
        <v>150</v>
      </c>
      <c r="F55" s="9" t="s">
        <v>516</v>
      </c>
      <c r="G55" s="9" t="s">
        <v>150</v>
      </c>
      <c r="H55" s="9" t="s">
        <v>149</v>
      </c>
    </row>
    <row r="56" spans="1:16" ht="15.75" thickTop="1">
      <c r="C56" s="6" t="s">
        <v>8</v>
      </c>
      <c r="D56" s="6" t="str">
        <f>VLOOKUP(C56,$D$39:$L$51,4,0)</f>
        <v>Executive</v>
      </c>
      <c r="F56" s="6">
        <v>5</v>
      </c>
      <c r="G56" s="6" t="str">
        <f>VLOOKUP(F56,$C$39:$L$51,5,0)</f>
        <v>Manager</v>
      </c>
      <c r="H56" s="6" t="str">
        <f>VLOOKUP(F56,$C$39:$L$51,4,0)</f>
        <v>Admin</v>
      </c>
    </row>
    <row r="57" spans="1:16">
      <c r="C57" s="5" t="s">
        <v>28</v>
      </c>
      <c r="D57" s="6" t="str">
        <f t="shared" ref="D57:D60" si="5">VLOOKUP(C57,$D$39:$L$51,4,0)</f>
        <v>Executive</v>
      </c>
      <c r="F57" s="5">
        <v>9</v>
      </c>
      <c r="G57" s="6" t="str">
        <f t="shared" ref="G57:G60" si="6">VLOOKUP(F57,$C$39:$L$51,5,0)</f>
        <v>Executive</v>
      </c>
      <c r="H57" s="6" t="str">
        <f t="shared" ref="H57:H60" si="7">VLOOKUP(F57,$C$39:$L$51,4,0)</f>
        <v>HR</v>
      </c>
    </row>
    <row r="58" spans="1:16">
      <c r="C58" s="5" t="s">
        <v>20</v>
      </c>
      <c r="D58" s="6" t="str">
        <f t="shared" si="5"/>
        <v>Executive</v>
      </c>
      <c r="F58" s="5">
        <v>12</v>
      </c>
      <c r="G58" s="6" t="str">
        <f t="shared" si="6"/>
        <v>Executive</v>
      </c>
      <c r="H58" s="6" t="str">
        <f t="shared" si="7"/>
        <v>HR</v>
      </c>
    </row>
    <row r="59" spans="1:16">
      <c r="C59" s="5" t="s">
        <v>23</v>
      </c>
      <c r="D59" s="6" t="str">
        <f t="shared" si="5"/>
        <v>Executive</v>
      </c>
      <c r="F59" s="5">
        <v>8</v>
      </c>
      <c r="G59" s="6" t="str">
        <f t="shared" si="6"/>
        <v>Sr. Manager</v>
      </c>
      <c r="H59" s="6" t="str">
        <f t="shared" si="7"/>
        <v>HR</v>
      </c>
    </row>
    <row r="60" spans="1:16">
      <c r="C60" s="5" t="s">
        <v>9</v>
      </c>
      <c r="D60" s="6" t="str">
        <f t="shared" si="5"/>
        <v>Sr. Manager</v>
      </c>
      <c r="F60" s="5">
        <v>1</v>
      </c>
      <c r="G60" s="6" t="str">
        <f t="shared" si="6"/>
        <v>Executive</v>
      </c>
      <c r="H60" s="6" t="str">
        <f t="shared" si="7"/>
        <v>Accounts</v>
      </c>
    </row>
    <row r="63" spans="1:16" ht="15.75" thickBot="1"/>
    <row r="64" spans="1:16" ht="16.5" thickTop="1" thickBot="1">
      <c r="C64" s="9" t="s">
        <v>516</v>
      </c>
      <c r="D64" s="9">
        <v>1</v>
      </c>
      <c r="E64" s="9">
        <v>2</v>
      </c>
      <c r="F64" s="9">
        <v>3</v>
      </c>
      <c r="G64" s="9">
        <v>4</v>
      </c>
      <c r="H64" s="9">
        <v>5</v>
      </c>
      <c r="I64" s="9">
        <v>6</v>
      </c>
      <c r="J64" s="9">
        <v>7</v>
      </c>
      <c r="K64" s="9">
        <v>8</v>
      </c>
      <c r="L64" s="9">
        <v>9</v>
      </c>
      <c r="M64" s="9">
        <v>10</v>
      </c>
      <c r="N64" s="9">
        <v>11</v>
      </c>
      <c r="O64" s="9">
        <v>12</v>
      </c>
      <c r="P64" s="9">
        <v>13</v>
      </c>
    </row>
    <row r="65" spans="1:16" ht="16.5" thickTop="1" thickBot="1">
      <c r="C65" s="9" t="s">
        <v>2</v>
      </c>
      <c r="D65" s="6" t="s">
        <v>8</v>
      </c>
      <c r="E65" s="5" t="s">
        <v>9</v>
      </c>
      <c r="F65" s="5" t="s">
        <v>27</v>
      </c>
      <c r="G65" s="5" t="s">
        <v>28</v>
      </c>
      <c r="H65" s="5" t="s">
        <v>12</v>
      </c>
      <c r="I65" s="5" t="s">
        <v>25</v>
      </c>
      <c r="J65" s="5" t="s">
        <v>26</v>
      </c>
      <c r="K65" s="5" t="s">
        <v>11</v>
      </c>
      <c r="L65" s="5" t="s">
        <v>20</v>
      </c>
      <c r="M65" s="5" t="s">
        <v>21</v>
      </c>
      <c r="N65" s="5" t="s">
        <v>22</v>
      </c>
      <c r="O65" s="5" t="s">
        <v>23</v>
      </c>
      <c r="P65" s="5" t="s">
        <v>24</v>
      </c>
    </row>
    <row r="66" spans="1:16" ht="16.5" thickTop="1" thickBot="1">
      <c r="C66" s="9" t="s">
        <v>151</v>
      </c>
      <c r="D66" s="5">
        <v>22</v>
      </c>
      <c r="E66" s="5">
        <v>48</v>
      </c>
      <c r="F66" s="5">
        <v>45</v>
      </c>
      <c r="G66" s="5">
        <v>26</v>
      </c>
      <c r="H66" s="5">
        <v>32</v>
      </c>
      <c r="I66" s="5">
        <v>21</v>
      </c>
      <c r="J66" s="5">
        <v>21</v>
      </c>
      <c r="K66" s="5">
        <v>48</v>
      </c>
      <c r="L66" s="5">
        <v>21</v>
      </c>
      <c r="M66" s="5">
        <v>45</v>
      </c>
      <c r="N66" s="5">
        <v>26</v>
      </c>
      <c r="O66" s="5">
        <v>24</v>
      </c>
      <c r="P66" s="5">
        <v>34</v>
      </c>
    </row>
    <row r="67" spans="1:16" ht="16.5" thickTop="1" thickBot="1">
      <c r="C67" s="9" t="s">
        <v>149</v>
      </c>
      <c r="D67" s="6" t="s">
        <v>140</v>
      </c>
      <c r="E67" s="5" t="s">
        <v>140</v>
      </c>
      <c r="F67" s="5" t="s">
        <v>140</v>
      </c>
      <c r="G67" s="5" t="s">
        <v>140</v>
      </c>
      <c r="H67" s="5" t="s">
        <v>143</v>
      </c>
      <c r="I67" s="5" t="s">
        <v>143</v>
      </c>
      <c r="J67" s="5" t="s">
        <v>143</v>
      </c>
      <c r="K67" s="5" t="s">
        <v>142</v>
      </c>
      <c r="L67" s="5" t="s">
        <v>142</v>
      </c>
      <c r="M67" s="5" t="s">
        <v>142</v>
      </c>
      <c r="N67" s="5" t="s">
        <v>142</v>
      </c>
      <c r="O67" s="5" t="s">
        <v>142</v>
      </c>
      <c r="P67" s="5" t="s">
        <v>142</v>
      </c>
    </row>
    <row r="68" spans="1:16" ht="16.5" thickTop="1" thickBot="1">
      <c r="C68" s="9" t="s">
        <v>150</v>
      </c>
      <c r="D68" s="5" t="s">
        <v>146</v>
      </c>
      <c r="E68" s="5" t="s">
        <v>145</v>
      </c>
      <c r="F68" s="6" t="s">
        <v>144</v>
      </c>
      <c r="G68" s="26" t="s">
        <v>146</v>
      </c>
      <c r="H68" s="5" t="s">
        <v>144</v>
      </c>
      <c r="I68" s="5" t="s">
        <v>146</v>
      </c>
      <c r="J68" s="5" t="s">
        <v>146</v>
      </c>
      <c r="K68" s="5" t="s">
        <v>145</v>
      </c>
      <c r="L68" s="5" t="s">
        <v>146</v>
      </c>
      <c r="M68" s="5" t="s">
        <v>146</v>
      </c>
      <c r="N68" s="5" t="s">
        <v>144</v>
      </c>
      <c r="O68" s="5" t="s">
        <v>146</v>
      </c>
      <c r="P68" s="5" t="s">
        <v>144</v>
      </c>
    </row>
    <row r="69" spans="1:16" ht="16.5" thickTop="1" thickBot="1">
      <c r="C69" s="9" t="s">
        <v>33</v>
      </c>
      <c r="D69" s="6">
        <v>39876</v>
      </c>
      <c r="E69" s="6">
        <v>55500</v>
      </c>
      <c r="F69" s="6">
        <v>60000</v>
      </c>
      <c r="G69" s="6">
        <v>65000</v>
      </c>
      <c r="H69" s="6">
        <v>120000</v>
      </c>
      <c r="I69" s="6">
        <v>44123</v>
      </c>
      <c r="J69" s="6">
        <v>32900</v>
      </c>
      <c r="K69" s="6">
        <v>29850</v>
      </c>
      <c r="L69" s="6">
        <v>78230</v>
      </c>
      <c r="M69" s="6">
        <v>29500</v>
      </c>
      <c r="N69" s="6">
        <v>43000</v>
      </c>
      <c r="O69" s="6">
        <v>89873</v>
      </c>
      <c r="P69" s="6">
        <v>149000</v>
      </c>
    </row>
    <row r="70" spans="1:16" ht="16.5" thickTop="1" thickBot="1">
      <c r="C70" s="9" t="s">
        <v>34</v>
      </c>
      <c r="D70" s="6">
        <f t="shared" ref="D70:P70" si="8">10%*D69</f>
        <v>3987.6000000000004</v>
      </c>
      <c r="E70" s="6">
        <f t="shared" si="8"/>
        <v>5550</v>
      </c>
      <c r="F70" s="6">
        <f t="shared" si="8"/>
        <v>6000</v>
      </c>
      <c r="G70" s="6">
        <f t="shared" si="8"/>
        <v>6500</v>
      </c>
      <c r="H70" s="6">
        <f t="shared" si="8"/>
        <v>12000</v>
      </c>
      <c r="I70" s="6">
        <f t="shared" si="8"/>
        <v>4412.3</v>
      </c>
      <c r="J70" s="6">
        <f t="shared" si="8"/>
        <v>3290</v>
      </c>
      <c r="K70" s="6">
        <f t="shared" si="8"/>
        <v>2985</v>
      </c>
      <c r="L70" s="6">
        <f t="shared" si="8"/>
        <v>7823</v>
      </c>
      <c r="M70" s="6">
        <f t="shared" si="8"/>
        <v>2950</v>
      </c>
      <c r="N70" s="6">
        <f t="shared" si="8"/>
        <v>4300</v>
      </c>
      <c r="O70" s="6">
        <f t="shared" si="8"/>
        <v>8987.3000000000011</v>
      </c>
      <c r="P70" s="6">
        <f t="shared" si="8"/>
        <v>14900</v>
      </c>
    </row>
    <row r="71" spans="1:16" ht="16.5" thickTop="1" thickBot="1">
      <c r="C71" s="9" t="s">
        <v>35</v>
      </c>
      <c r="D71" s="6">
        <f t="shared" ref="D71:P71" si="9">40%*D69</f>
        <v>15950.400000000001</v>
      </c>
      <c r="E71" s="6">
        <f t="shared" si="9"/>
        <v>22200</v>
      </c>
      <c r="F71" s="6">
        <f t="shared" si="9"/>
        <v>24000</v>
      </c>
      <c r="G71" s="6">
        <f t="shared" si="9"/>
        <v>26000</v>
      </c>
      <c r="H71" s="6">
        <f t="shared" si="9"/>
        <v>48000</v>
      </c>
      <c r="I71" s="6">
        <f t="shared" si="9"/>
        <v>17649.2</v>
      </c>
      <c r="J71" s="6">
        <f t="shared" si="9"/>
        <v>13160</v>
      </c>
      <c r="K71" s="6">
        <f t="shared" si="9"/>
        <v>11940</v>
      </c>
      <c r="L71" s="6">
        <f t="shared" si="9"/>
        <v>31292</v>
      </c>
      <c r="M71" s="6">
        <f t="shared" si="9"/>
        <v>11800</v>
      </c>
      <c r="N71" s="6">
        <f t="shared" si="9"/>
        <v>17200</v>
      </c>
      <c r="O71" s="6">
        <f t="shared" si="9"/>
        <v>35949.200000000004</v>
      </c>
      <c r="P71" s="6">
        <f t="shared" si="9"/>
        <v>59600</v>
      </c>
    </row>
    <row r="72" spans="1:16" ht="16.5" thickTop="1" thickBot="1">
      <c r="C72" s="9" t="s">
        <v>3</v>
      </c>
      <c r="D72" s="6">
        <f t="shared" ref="D72:P72" si="10">SUM(D69:D71)</f>
        <v>59814</v>
      </c>
      <c r="E72" s="6">
        <f t="shared" si="10"/>
        <v>83250</v>
      </c>
      <c r="F72" s="6">
        <f t="shared" si="10"/>
        <v>90000</v>
      </c>
      <c r="G72" s="6">
        <f t="shared" si="10"/>
        <v>97500</v>
      </c>
      <c r="H72" s="6">
        <f t="shared" si="10"/>
        <v>180000</v>
      </c>
      <c r="I72" s="6">
        <f t="shared" si="10"/>
        <v>66184.5</v>
      </c>
      <c r="J72" s="6">
        <f t="shared" si="10"/>
        <v>49350</v>
      </c>
      <c r="K72" s="6">
        <f t="shared" si="10"/>
        <v>44775</v>
      </c>
      <c r="L72" s="6">
        <f t="shared" si="10"/>
        <v>117345</v>
      </c>
      <c r="M72" s="6">
        <f t="shared" si="10"/>
        <v>44250</v>
      </c>
      <c r="N72" s="6">
        <f t="shared" si="10"/>
        <v>64500</v>
      </c>
      <c r="O72" s="6">
        <f t="shared" si="10"/>
        <v>134809.5</v>
      </c>
      <c r="P72" s="6">
        <f t="shared" si="10"/>
        <v>223500</v>
      </c>
    </row>
    <row r="73" spans="1:16" ht="15.75" thickTop="1">
      <c r="C73" s="27" t="s">
        <v>147</v>
      </c>
      <c r="D73" s="6">
        <v>5</v>
      </c>
      <c r="E73" s="6">
        <v>1</v>
      </c>
      <c r="F73" s="6">
        <v>2</v>
      </c>
      <c r="G73" s="6">
        <v>3</v>
      </c>
      <c r="H73" s="6">
        <v>4</v>
      </c>
      <c r="I73" s="6">
        <v>3</v>
      </c>
      <c r="J73" s="6">
        <v>3</v>
      </c>
      <c r="K73" s="6">
        <v>2</v>
      </c>
      <c r="L73" s="6">
        <v>5</v>
      </c>
      <c r="M73" s="6">
        <v>5</v>
      </c>
      <c r="N73" s="6">
        <v>3</v>
      </c>
      <c r="O73" s="6">
        <v>3</v>
      </c>
      <c r="P73" s="6">
        <v>1</v>
      </c>
    </row>
    <row r="76" spans="1:16" ht="18.75">
      <c r="A76" s="107" t="s">
        <v>520</v>
      </c>
    </row>
    <row r="77" spans="1:16" ht="15.75" thickBot="1"/>
    <row r="78" spans="1:16" ht="15.75" thickTop="1">
      <c r="C78" s="110" t="s">
        <v>518</v>
      </c>
      <c r="D78" s="110" t="s">
        <v>519</v>
      </c>
      <c r="F78" s="18" t="s">
        <v>516</v>
      </c>
      <c r="G78" s="112" t="s">
        <v>150</v>
      </c>
      <c r="H78" s="111" t="s">
        <v>149</v>
      </c>
    </row>
    <row r="79" spans="1:16">
      <c r="C79" s="6" t="s">
        <v>8</v>
      </c>
      <c r="D79" s="6">
        <f>HLOOKUP(C79,D$65:P73,2,0)</f>
        <v>22</v>
      </c>
      <c r="F79" s="6">
        <v>5</v>
      </c>
      <c r="G79" s="6" t="str">
        <f>HLOOKUP(F79,D$64:P73,5,0)</f>
        <v>Manager</v>
      </c>
      <c r="H79" s="6" t="str">
        <f>HLOOKUP(F79,D$64:P73,4,0)</f>
        <v>Admin</v>
      </c>
    </row>
    <row r="80" spans="1:16">
      <c r="C80" s="5" t="s">
        <v>28</v>
      </c>
      <c r="D80" s="6">
        <f>HLOOKUP(C80,D$65:P74,2,0)</f>
        <v>26</v>
      </c>
      <c r="F80" s="5">
        <v>9</v>
      </c>
      <c r="G80" s="6" t="str">
        <f>HLOOKUP(F80,D$64:P74,5,0)</f>
        <v>Executive</v>
      </c>
      <c r="H80" s="6" t="str">
        <f>HLOOKUP(F80,D$64:P74,4,0)</f>
        <v>HR</v>
      </c>
    </row>
    <row r="81" spans="3:8">
      <c r="C81" s="5" t="s">
        <v>20</v>
      </c>
      <c r="D81" s="6">
        <f>HLOOKUP(C81,D$65:P75,2,0)</f>
        <v>21</v>
      </c>
      <c r="F81" s="5">
        <v>12</v>
      </c>
      <c r="G81" s="6" t="str">
        <f>HLOOKUP(F81,D$64:P75,5,0)</f>
        <v>Executive</v>
      </c>
      <c r="H81" s="6" t="str">
        <f>HLOOKUP(F81,D$64:P75,4,0)</f>
        <v>HR</v>
      </c>
    </row>
    <row r="82" spans="3:8">
      <c r="C82" s="5" t="s">
        <v>23</v>
      </c>
      <c r="D82" s="6">
        <f>HLOOKUP(C82,D$65:P76,2,0)</f>
        <v>24</v>
      </c>
      <c r="F82" s="5">
        <v>8</v>
      </c>
      <c r="G82" s="6" t="str">
        <f>HLOOKUP(F82,D$64:P76,5,0)</f>
        <v>Sr. Manager</v>
      </c>
      <c r="H82" s="6" t="str">
        <f>HLOOKUP(F82,D$64:P76,4,0)</f>
        <v>HR</v>
      </c>
    </row>
    <row r="83" spans="3:8">
      <c r="C83" s="5" t="s">
        <v>9</v>
      </c>
      <c r="D83" s="6">
        <f>HLOOKUP(C83,D$65:P77,2,0)</f>
        <v>48</v>
      </c>
      <c r="F83" s="5">
        <v>1</v>
      </c>
      <c r="G83" s="6" t="str">
        <f>HLOOKUP(F83,D$64:P77,5,0)</f>
        <v>Executive</v>
      </c>
      <c r="H83" s="6" t="str">
        <f>HLOOKUP(F83,D$64:P77,4,0)</f>
        <v>Accounts</v>
      </c>
    </row>
  </sheetData>
  <conditionalFormatting sqref="F4:O13">
    <cfRule type="expression" dxfId="3" priority="1">
      <formula>AND($F4=$A$4,F$3=$B$4)</formula>
    </cfRule>
  </conditionalFormatting>
  <dataValidations count="1">
    <dataValidation type="list" allowBlank="1" showInputMessage="1" showErrorMessage="1" sqref="D55">
      <formula1>$D$38:$L$38</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6"/>
  <sheetViews>
    <sheetView showGridLines="0" zoomScale="160" zoomScaleNormal="160" workbookViewId="0">
      <selection activeCell="B5" sqref="B5"/>
    </sheetView>
  </sheetViews>
  <sheetFormatPr defaultColWidth="9.28515625" defaultRowHeight="10.5"/>
  <cols>
    <col min="1" max="1" width="19.42578125" style="116" customWidth="1"/>
    <col min="2" max="2" width="40.28515625" style="116" customWidth="1"/>
    <col min="3" max="4" width="9.28515625" style="116"/>
    <col min="5" max="11" width="9.28515625" style="117"/>
    <col min="12" max="16384" width="9.28515625" style="14"/>
  </cols>
  <sheetData>
    <row r="1" spans="1:11" s="114" customFormat="1" ht="25.5">
      <c r="A1" s="423" t="s">
        <v>521</v>
      </c>
      <c r="B1" s="423"/>
      <c r="C1" s="423"/>
      <c r="D1" s="423"/>
      <c r="E1" s="113"/>
      <c r="F1" s="113"/>
      <c r="G1" s="113"/>
      <c r="H1" s="113"/>
      <c r="I1" s="113"/>
      <c r="J1" s="113"/>
      <c r="K1" s="113"/>
    </row>
    <row r="2" spans="1:11" ht="15">
      <c r="A2" s="115"/>
    </row>
    <row r="3" spans="1:11" ht="16.5" thickBot="1">
      <c r="A3" s="118" t="s">
        <v>522</v>
      </c>
      <c r="B3" s="119" t="s">
        <v>311</v>
      </c>
      <c r="C3" s="120"/>
      <c r="D3" s="120"/>
      <c r="E3" s="121"/>
      <c r="F3" s="121"/>
    </row>
    <row r="4" spans="1:11" ht="15.75" thickTop="1">
      <c r="A4" s="122"/>
      <c r="B4" s="115"/>
    </row>
    <row r="5" spans="1:11" ht="16.5" thickBot="1">
      <c r="A5" s="118" t="s">
        <v>523</v>
      </c>
      <c r="B5" s="119" t="str">
        <f>VLOOKUP(B3,Employees!A1:H200,2,0)</f>
        <v>Donald</v>
      </c>
    </row>
    <row r="6" spans="1:11" ht="15.75" thickTop="1">
      <c r="A6" s="122"/>
      <c r="B6" s="115"/>
    </row>
    <row r="7" spans="1:11" ht="16.5" thickBot="1">
      <c r="A7" s="118" t="s">
        <v>524</v>
      </c>
      <c r="B7" s="119" t="str">
        <f>VLOOKUP(B3,Employees!A1:H200,4,0)</f>
        <v>816-17-8291</v>
      </c>
    </row>
    <row r="8" spans="1:11" ht="15.75" thickTop="1">
      <c r="A8" s="122"/>
    </row>
    <row r="9" spans="1:11" ht="16.5" thickBot="1">
      <c r="A9" s="118" t="s">
        <v>163</v>
      </c>
      <c r="B9" s="119" t="str">
        <f>VLOOKUP(B3,Employees!A1:H200,5,0)</f>
        <v>North</v>
      </c>
    </row>
    <row r="10" spans="1:11" ht="15.75" thickTop="1">
      <c r="A10" s="122"/>
      <c r="B10" s="115"/>
    </row>
    <row r="11" spans="1:11" ht="16.5" thickBot="1">
      <c r="A11" s="118" t="s">
        <v>164</v>
      </c>
      <c r="B11" s="406">
        <f>VLOOKUP(B3,Employees!A1:H200,7,0)</f>
        <v>32000</v>
      </c>
    </row>
    <row r="12" spans="1:11" ht="15.75" thickTop="1">
      <c r="A12" s="122"/>
      <c r="B12" s="115"/>
    </row>
    <row r="13" spans="1:11" ht="16.5" thickBot="1">
      <c r="A13" s="118" t="s">
        <v>149</v>
      </c>
      <c r="B13" s="119" t="str">
        <f>VLOOKUP(B3,Employees!A1:H200,6,0)</f>
        <v>Accounts</v>
      </c>
    </row>
    <row r="14" spans="1:11" ht="15.75" thickTop="1">
      <c r="A14" s="122"/>
      <c r="B14" s="115"/>
    </row>
    <row r="15" spans="1:11" ht="16.5" thickBot="1">
      <c r="A15" s="118" t="s">
        <v>525</v>
      </c>
      <c r="B15" s="123">
        <f>VLOOKUP(B3,Employees!A1:H200,8,0)</f>
        <v>37043</v>
      </c>
    </row>
    <row r="16" spans="1:11" ht="11.25" thickTop="1"/>
  </sheetData>
  <mergeCells count="1">
    <mergeCell ref="A1:D1"/>
  </mergeCells>
  <pageMargins left="0.75" right="0.75" top="1" bottom="1" header="0.5" footer="0.5"/>
  <pageSetup orientation="portrait" horizontalDpi="300" vertic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Employees!$A$1:$A$200</xm:f>
          </x14:formula1>
          <xm:sqref>B3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200"/>
  <sheetViews>
    <sheetView zoomScaleNormal="204" zoomScaleSheetLayoutView="206" workbookViewId="0">
      <selection sqref="A1:XFD1"/>
    </sheetView>
  </sheetViews>
  <sheetFormatPr defaultColWidth="9.28515625" defaultRowHeight="12.75"/>
  <cols>
    <col min="1" max="1" width="15.28515625" style="124" customWidth="1"/>
    <col min="2" max="5" width="14" style="124" customWidth="1"/>
    <col min="6" max="6" width="19" style="124" customWidth="1"/>
    <col min="7" max="8" width="14" style="124" customWidth="1"/>
    <col min="9" max="16384" width="9.28515625" style="124"/>
  </cols>
  <sheetData>
    <row r="1" spans="1:8" ht="13.5" customHeight="1">
      <c r="A1" s="29" t="s">
        <v>159</v>
      </c>
      <c r="B1" s="29" t="s">
        <v>160</v>
      </c>
      <c r="C1" s="29" t="s">
        <v>161</v>
      </c>
      <c r="D1" s="29" t="s">
        <v>162</v>
      </c>
      <c r="E1" s="29" t="s">
        <v>163</v>
      </c>
      <c r="F1" s="29" t="s">
        <v>149</v>
      </c>
      <c r="G1" s="29" t="s">
        <v>164</v>
      </c>
      <c r="H1" s="29" t="s">
        <v>165</v>
      </c>
    </row>
    <row r="2" spans="1:8" ht="13.5" customHeight="1">
      <c r="A2" s="30" t="s">
        <v>277</v>
      </c>
      <c r="B2" s="30" t="s">
        <v>278</v>
      </c>
      <c r="C2" s="30" t="s">
        <v>214</v>
      </c>
      <c r="D2" s="30" t="s">
        <v>279</v>
      </c>
      <c r="E2" s="30" t="s">
        <v>176</v>
      </c>
      <c r="F2" s="30" t="s">
        <v>140</v>
      </c>
      <c r="G2" s="31">
        <v>45000</v>
      </c>
      <c r="H2" s="32">
        <v>36739</v>
      </c>
    </row>
    <row r="3" spans="1:8" ht="13.5" customHeight="1">
      <c r="A3" s="30" t="s">
        <v>294</v>
      </c>
      <c r="B3" s="30" t="s">
        <v>295</v>
      </c>
      <c r="C3" s="30" t="s">
        <v>296</v>
      </c>
      <c r="D3" s="30" t="s">
        <v>297</v>
      </c>
      <c r="E3" s="30" t="s">
        <v>195</v>
      </c>
      <c r="F3" s="30" t="s">
        <v>140</v>
      </c>
      <c r="G3" s="31">
        <v>32000</v>
      </c>
      <c r="H3" s="32">
        <v>36892</v>
      </c>
    </row>
    <row r="4" spans="1:8" ht="13.5" customHeight="1">
      <c r="A4" s="30" t="s">
        <v>311</v>
      </c>
      <c r="B4" s="30" t="s">
        <v>312</v>
      </c>
      <c r="C4" s="30" t="s">
        <v>174</v>
      </c>
      <c r="D4" s="30" t="s">
        <v>313</v>
      </c>
      <c r="E4" s="30" t="s">
        <v>203</v>
      </c>
      <c r="F4" s="30" t="s">
        <v>140</v>
      </c>
      <c r="G4" s="31">
        <v>32000</v>
      </c>
      <c r="H4" s="32">
        <v>37043</v>
      </c>
    </row>
    <row r="5" spans="1:8" ht="13.5" customHeight="1">
      <c r="A5" s="30" t="s">
        <v>526</v>
      </c>
      <c r="B5" s="30" t="s">
        <v>527</v>
      </c>
      <c r="C5" s="30" t="s">
        <v>528</v>
      </c>
      <c r="D5" s="30" t="s">
        <v>529</v>
      </c>
      <c r="E5" s="30" t="s">
        <v>170</v>
      </c>
      <c r="F5" s="30" t="s">
        <v>140</v>
      </c>
      <c r="G5" s="31">
        <v>32000</v>
      </c>
      <c r="H5" s="32">
        <v>37196</v>
      </c>
    </row>
    <row r="6" spans="1:8" ht="13.5" customHeight="1">
      <c r="A6" s="30" t="s">
        <v>530</v>
      </c>
      <c r="B6" s="30" t="s">
        <v>531</v>
      </c>
      <c r="C6" s="30" t="s">
        <v>532</v>
      </c>
      <c r="D6" s="30" t="s">
        <v>533</v>
      </c>
      <c r="E6" s="30" t="s">
        <v>176</v>
      </c>
      <c r="F6" s="30" t="s">
        <v>140</v>
      </c>
      <c r="G6" s="31">
        <v>32000</v>
      </c>
      <c r="H6" s="32">
        <v>37347</v>
      </c>
    </row>
    <row r="7" spans="1:8" ht="13.5" customHeight="1">
      <c r="A7" s="30" t="s">
        <v>534</v>
      </c>
      <c r="B7" s="30" t="s">
        <v>535</v>
      </c>
      <c r="C7" s="30" t="s">
        <v>536</v>
      </c>
      <c r="D7" s="30" t="s">
        <v>537</v>
      </c>
      <c r="E7" s="30" t="s">
        <v>195</v>
      </c>
      <c r="F7" s="30" t="s">
        <v>140</v>
      </c>
      <c r="G7" s="31">
        <v>32000</v>
      </c>
      <c r="H7" s="32">
        <v>37500</v>
      </c>
    </row>
    <row r="8" spans="1:8" ht="13.5" customHeight="1">
      <c r="A8" s="30" t="s">
        <v>538</v>
      </c>
      <c r="B8" s="30" t="s">
        <v>539</v>
      </c>
      <c r="C8" s="30" t="s">
        <v>540</v>
      </c>
      <c r="D8" s="30" t="s">
        <v>541</v>
      </c>
      <c r="E8" s="30" t="s">
        <v>203</v>
      </c>
      <c r="F8" s="30" t="s">
        <v>140</v>
      </c>
      <c r="G8" s="31">
        <v>32000</v>
      </c>
      <c r="H8" s="32">
        <v>37653</v>
      </c>
    </row>
    <row r="9" spans="1:8" ht="13.5" customHeight="1">
      <c r="A9" s="30" t="s">
        <v>542</v>
      </c>
      <c r="B9" s="30" t="s">
        <v>178</v>
      </c>
      <c r="C9" s="30" t="s">
        <v>528</v>
      </c>
      <c r="D9" s="30" t="s">
        <v>543</v>
      </c>
      <c r="E9" s="30" t="s">
        <v>170</v>
      </c>
      <c r="F9" s="30" t="s">
        <v>140</v>
      </c>
      <c r="G9" s="31">
        <v>32000</v>
      </c>
      <c r="H9" s="32">
        <v>37803</v>
      </c>
    </row>
    <row r="10" spans="1:8" ht="13.5" customHeight="1">
      <c r="A10" s="30" t="s">
        <v>544</v>
      </c>
      <c r="B10" s="30" t="s">
        <v>200</v>
      </c>
      <c r="C10" s="30" t="s">
        <v>532</v>
      </c>
      <c r="D10" s="30" t="s">
        <v>545</v>
      </c>
      <c r="E10" s="30" t="s">
        <v>176</v>
      </c>
      <c r="F10" s="30" t="s">
        <v>140</v>
      </c>
      <c r="G10" s="31">
        <v>32000</v>
      </c>
      <c r="H10" s="32">
        <v>37956</v>
      </c>
    </row>
    <row r="11" spans="1:8" ht="13.5" customHeight="1">
      <c r="A11" s="30" t="s">
        <v>546</v>
      </c>
      <c r="B11" s="30" t="s">
        <v>217</v>
      </c>
      <c r="C11" s="30" t="s">
        <v>547</v>
      </c>
      <c r="D11" s="30" t="s">
        <v>548</v>
      </c>
      <c r="E11" s="30" t="s">
        <v>176</v>
      </c>
      <c r="F11" s="30" t="s">
        <v>190</v>
      </c>
      <c r="G11" s="31">
        <v>32000</v>
      </c>
      <c r="H11" s="32">
        <v>38078</v>
      </c>
    </row>
    <row r="12" spans="1:8" ht="13.5" customHeight="1">
      <c r="A12" s="30" t="s">
        <v>549</v>
      </c>
      <c r="B12" s="30" t="s">
        <v>232</v>
      </c>
      <c r="C12" s="30" t="s">
        <v>550</v>
      </c>
      <c r="D12" s="30" t="s">
        <v>551</v>
      </c>
      <c r="E12" s="30" t="s">
        <v>176</v>
      </c>
      <c r="F12" s="30" t="s">
        <v>137</v>
      </c>
      <c r="G12" s="31">
        <v>32000</v>
      </c>
      <c r="H12" s="32">
        <v>38200</v>
      </c>
    </row>
    <row r="13" spans="1:8" ht="13.5" customHeight="1">
      <c r="A13" s="30" t="s">
        <v>552</v>
      </c>
      <c r="B13" s="30" t="s">
        <v>247</v>
      </c>
      <c r="C13" s="30" t="s">
        <v>553</v>
      </c>
      <c r="D13" s="30" t="s">
        <v>554</v>
      </c>
      <c r="E13" s="30" t="s">
        <v>176</v>
      </c>
      <c r="F13" s="30" t="s">
        <v>171</v>
      </c>
      <c r="G13" s="31">
        <v>32000</v>
      </c>
      <c r="H13" s="32">
        <v>38322</v>
      </c>
    </row>
    <row r="14" spans="1:8" ht="13.5" customHeight="1">
      <c r="A14" s="30" t="s">
        <v>555</v>
      </c>
      <c r="B14" s="30" t="s">
        <v>531</v>
      </c>
      <c r="C14" s="30" t="s">
        <v>244</v>
      </c>
      <c r="D14" s="30" t="s">
        <v>556</v>
      </c>
      <c r="E14" s="30" t="s">
        <v>176</v>
      </c>
      <c r="F14" s="30" t="s">
        <v>181</v>
      </c>
      <c r="G14" s="31">
        <v>32000</v>
      </c>
      <c r="H14" s="32">
        <v>38443</v>
      </c>
    </row>
    <row r="15" spans="1:8" ht="13.5" customHeight="1">
      <c r="A15" s="30" t="s">
        <v>557</v>
      </c>
      <c r="B15" s="30" t="s">
        <v>558</v>
      </c>
      <c r="C15" s="30" t="s">
        <v>260</v>
      </c>
      <c r="D15" s="30" t="s">
        <v>559</v>
      </c>
      <c r="E15" s="30" t="s">
        <v>176</v>
      </c>
      <c r="F15" s="30" t="s">
        <v>140</v>
      </c>
      <c r="G15" s="31">
        <v>32000</v>
      </c>
      <c r="H15" s="32">
        <v>38565</v>
      </c>
    </row>
    <row r="16" spans="1:8" ht="13.5" customHeight="1">
      <c r="A16" s="30" t="s">
        <v>560</v>
      </c>
      <c r="B16" s="30" t="s">
        <v>561</v>
      </c>
      <c r="C16" s="30" t="s">
        <v>275</v>
      </c>
      <c r="D16" s="30" t="s">
        <v>562</v>
      </c>
      <c r="E16" s="30" t="s">
        <v>176</v>
      </c>
      <c r="F16" s="30" t="s">
        <v>190</v>
      </c>
      <c r="G16" s="31">
        <v>32000</v>
      </c>
      <c r="H16" s="32">
        <v>38687</v>
      </c>
    </row>
    <row r="17" spans="1:8" ht="13.5" customHeight="1">
      <c r="A17" s="30" t="s">
        <v>563</v>
      </c>
      <c r="B17" s="30" t="s">
        <v>303</v>
      </c>
      <c r="C17" s="30" t="s">
        <v>289</v>
      </c>
      <c r="D17" s="30" t="s">
        <v>564</v>
      </c>
      <c r="E17" s="30" t="s">
        <v>176</v>
      </c>
      <c r="F17" s="30" t="s">
        <v>137</v>
      </c>
      <c r="G17" s="31">
        <v>32000</v>
      </c>
      <c r="H17" s="32">
        <v>35895</v>
      </c>
    </row>
    <row r="18" spans="1:8" ht="13.5" customHeight="1">
      <c r="A18" s="30" t="s">
        <v>565</v>
      </c>
      <c r="B18" s="30" t="s">
        <v>183</v>
      </c>
      <c r="C18" s="30" t="s">
        <v>303</v>
      </c>
      <c r="D18" s="30" t="s">
        <v>566</v>
      </c>
      <c r="E18" s="30" t="s">
        <v>176</v>
      </c>
      <c r="F18" s="30" t="s">
        <v>171</v>
      </c>
      <c r="G18" s="31">
        <v>32000</v>
      </c>
      <c r="H18" s="32">
        <v>36017</v>
      </c>
    </row>
    <row r="19" spans="1:8" ht="13.5" customHeight="1">
      <c r="A19" s="30" t="s">
        <v>567</v>
      </c>
      <c r="B19" s="30" t="s">
        <v>200</v>
      </c>
      <c r="C19" s="30" t="s">
        <v>316</v>
      </c>
      <c r="D19" s="30" t="s">
        <v>568</v>
      </c>
      <c r="E19" s="30" t="s">
        <v>176</v>
      </c>
      <c r="F19" s="30" t="s">
        <v>181</v>
      </c>
      <c r="G19" s="31">
        <v>32000</v>
      </c>
      <c r="H19" s="32">
        <v>36139</v>
      </c>
    </row>
    <row r="20" spans="1:8" ht="13.5" customHeight="1">
      <c r="A20" s="30" t="s">
        <v>280</v>
      </c>
      <c r="B20" s="30" t="s">
        <v>281</v>
      </c>
      <c r="C20" s="30" t="s">
        <v>260</v>
      </c>
      <c r="D20" s="30" t="s">
        <v>282</v>
      </c>
      <c r="E20" s="30" t="s">
        <v>195</v>
      </c>
      <c r="F20" s="30" t="s">
        <v>181</v>
      </c>
      <c r="G20" s="31">
        <v>34000</v>
      </c>
      <c r="H20" s="32">
        <v>36770</v>
      </c>
    </row>
    <row r="21" spans="1:8" ht="13.5" customHeight="1">
      <c r="A21" s="30" t="s">
        <v>298</v>
      </c>
      <c r="B21" s="30" t="s">
        <v>299</v>
      </c>
      <c r="C21" s="30" t="s">
        <v>296</v>
      </c>
      <c r="D21" s="30" t="s">
        <v>300</v>
      </c>
      <c r="E21" s="30" t="s">
        <v>203</v>
      </c>
      <c r="F21" s="30" t="s">
        <v>181</v>
      </c>
      <c r="G21" s="31">
        <v>34000</v>
      </c>
      <c r="H21" s="32">
        <v>36923</v>
      </c>
    </row>
    <row r="22" spans="1:8" ht="13.5" customHeight="1">
      <c r="A22" s="30" t="s">
        <v>314</v>
      </c>
      <c r="B22" s="30" t="s">
        <v>315</v>
      </c>
      <c r="C22" s="30" t="s">
        <v>316</v>
      </c>
      <c r="D22" s="30" t="s">
        <v>317</v>
      </c>
      <c r="E22" s="30" t="s">
        <v>170</v>
      </c>
      <c r="F22" s="30" t="s">
        <v>181</v>
      </c>
      <c r="G22" s="31">
        <v>34000</v>
      </c>
      <c r="H22" s="32">
        <v>37073</v>
      </c>
    </row>
    <row r="23" spans="1:8" ht="13.5" customHeight="1">
      <c r="A23" s="30" t="s">
        <v>569</v>
      </c>
      <c r="B23" s="30" t="s">
        <v>570</v>
      </c>
      <c r="C23" s="30" t="s">
        <v>571</v>
      </c>
      <c r="D23" s="30" t="s">
        <v>572</v>
      </c>
      <c r="E23" s="30" t="s">
        <v>176</v>
      </c>
      <c r="F23" s="30" t="s">
        <v>181</v>
      </c>
      <c r="G23" s="31">
        <v>34000</v>
      </c>
      <c r="H23" s="32">
        <v>37226</v>
      </c>
    </row>
    <row r="24" spans="1:8" ht="13.5" customHeight="1">
      <c r="A24" s="30" t="s">
        <v>573</v>
      </c>
      <c r="B24" s="30" t="s">
        <v>574</v>
      </c>
      <c r="C24" s="30" t="s">
        <v>575</v>
      </c>
      <c r="D24" s="30" t="s">
        <v>576</v>
      </c>
      <c r="E24" s="30" t="s">
        <v>195</v>
      </c>
      <c r="F24" s="30" t="s">
        <v>181</v>
      </c>
      <c r="G24" s="31">
        <v>34000</v>
      </c>
      <c r="H24" s="32">
        <v>37377</v>
      </c>
    </row>
    <row r="25" spans="1:8" ht="13.5" customHeight="1">
      <c r="A25" s="30" t="s">
        <v>577</v>
      </c>
      <c r="B25" s="30" t="s">
        <v>578</v>
      </c>
      <c r="C25" s="30" t="s">
        <v>579</v>
      </c>
      <c r="D25" s="30" t="s">
        <v>580</v>
      </c>
      <c r="E25" s="30" t="s">
        <v>203</v>
      </c>
      <c r="F25" s="30" t="s">
        <v>181</v>
      </c>
      <c r="G25" s="31">
        <v>34000</v>
      </c>
      <c r="H25" s="32">
        <v>37530</v>
      </c>
    </row>
    <row r="26" spans="1:8" ht="13.5" customHeight="1">
      <c r="A26" s="30" t="s">
        <v>581</v>
      </c>
      <c r="B26" s="30" t="s">
        <v>582</v>
      </c>
      <c r="C26" s="30" t="s">
        <v>296</v>
      </c>
      <c r="D26" s="30" t="s">
        <v>583</v>
      </c>
      <c r="E26" s="30" t="s">
        <v>170</v>
      </c>
      <c r="F26" s="30" t="s">
        <v>181</v>
      </c>
      <c r="G26" s="31">
        <v>34000</v>
      </c>
      <c r="H26" s="32">
        <v>37681</v>
      </c>
    </row>
    <row r="27" spans="1:8" ht="13.5" customHeight="1">
      <c r="A27" s="30" t="s">
        <v>584</v>
      </c>
      <c r="B27" s="30" t="s">
        <v>183</v>
      </c>
      <c r="C27" s="30" t="s">
        <v>571</v>
      </c>
      <c r="D27" s="30" t="s">
        <v>585</v>
      </c>
      <c r="E27" s="30" t="s">
        <v>176</v>
      </c>
      <c r="F27" s="30" t="s">
        <v>181</v>
      </c>
      <c r="G27" s="31">
        <v>34000</v>
      </c>
      <c r="H27" s="32">
        <v>37834</v>
      </c>
    </row>
    <row r="28" spans="1:8" ht="13.5" customHeight="1">
      <c r="A28" s="30" t="s">
        <v>586</v>
      </c>
      <c r="B28" s="30" t="s">
        <v>205</v>
      </c>
      <c r="C28" s="30" t="s">
        <v>575</v>
      </c>
      <c r="D28" s="30" t="s">
        <v>587</v>
      </c>
      <c r="E28" s="30" t="s">
        <v>195</v>
      </c>
      <c r="F28" s="30" t="s">
        <v>181</v>
      </c>
      <c r="G28" s="31">
        <v>34000</v>
      </c>
      <c r="H28" s="32">
        <v>37987</v>
      </c>
    </row>
    <row r="29" spans="1:8" ht="13.5" customHeight="1">
      <c r="A29" s="30" t="s">
        <v>588</v>
      </c>
      <c r="B29" s="30" t="s">
        <v>221</v>
      </c>
      <c r="C29" s="30" t="s">
        <v>536</v>
      </c>
      <c r="D29" s="30" t="s">
        <v>589</v>
      </c>
      <c r="E29" s="30" t="s">
        <v>195</v>
      </c>
      <c r="F29" s="30" t="s">
        <v>140</v>
      </c>
      <c r="G29" s="31">
        <v>34000</v>
      </c>
      <c r="H29" s="32">
        <v>38108</v>
      </c>
    </row>
    <row r="30" spans="1:8" ht="13.5" customHeight="1">
      <c r="A30" s="30" t="s">
        <v>590</v>
      </c>
      <c r="B30" s="30" t="s">
        <v>235</v>
      </c>
      <c r="C30" s="30" t="s">
        <v>210</v>
      </c>
      <c r="D30" s="30" t="s">
        <v>591</v>
      </c>
      <c r="E30" s="30" t="s">
        <v>195</v>
      </c>
      <c r="F30" s="30" t="s">
        <v>190</v>
      </c>
      <c r="G30" s="31">
        <v>34000</v>
      </c>
      <c r="H30" s="32">
        <v>38231</v>
      </c>
    </row>
    <row r="31" spans="1:8" ht="13.5" customHeight="1">
      <c r="A31" s="30" t="s">
        <v>592</v>
      </c>
      <c r="B31" s="30" t="s">
        <v>251</v>
      </c>
      <c r="C31" s="30" t="s">
        <v>183</v>
      </c>
      <c r="D31" s="30" t="s">
        <v>593</v>
      </c>
      <c r="E31" s="30" t="s">
        <v>195</v>
      </c>
      <c r="F31" s="30" t="s">
        <v>137</v>
      </c>
      <c r="G31" s="31">
        <v>34000</v>
      </c>
      <c r="H31" s="32">
        <v>38353</v>
      </c>
    </row>
    <row r="32" spans="1:8" ht="13.5" customHeight="1">
      <c r="A32" s="30" t="s">
        <v>594</v>
      </c>
      <c r="B32" s="30" t="s">
        <v>574</v>
      </c>
      <c r="C32" s="30" t="s">
        <v>248</v>
      </c>
      <c r="D32" s="30" t="s">
        <v>595</v>
      </c>
      <c r="E32" s="30" t="s">
        <v>195</v>
      </c>
      <c r="F32" s="30" t="s">
        <v>171</v>
      </c>
      <c r="G32" s="31">
        <v>34000</v>
      </c>
      <c r="H32" s="32">
        <v>38473</v>
      </c>
    </row>
    <row r="33" spans="1:8" ht="13.5" customHeight="1">
      <c r="A33" s="30" t="s">
        <v>596</v>
      </c>
      <c r="B33" s="30" t="s">
        <v>535</v>
      </c>
      <c r="C33" s="30" t="s">
        <v>264</v>
      </c>
      <c r="D33" s="30" t="s">
        <v>597</v>
      </c>
      <c r="E33" s="30" t="s">
        <v>195</v>
      </c>
      <c r="F33" s="30" t="s">
        <v>181</v>
      </c>
      <c r="G33" s="31">
        <v>34000</v>
      </c>
      <c r="H33" s="32">
        <v>38596</v>
      </c>
    </row>
    <row r="34" spans="1:8" ht="13.5" customHeight="1">
      <c r="A34" s="30" t="s">
        <v>598</v>
      </c>
      <c r="B34" s="30" t="s">
        <v>599</v>
      </c>
      <c r="C34" s="30" t="s">
        <v>214</v>
      </c>
      <c r="D34" s="30" t="s">
        <v>600</v>
      </c>
      <c r="E34" s="30" t="s">
        <v>195</v>
      </c>
      <c r="F34" s="30" t="s">
        <v>140</v>
      </c>
      <c r="G34" s="31">
        <v>34000</v>
      </c>
      <c r="H34" s="32">
        <v>35805</v>
      </c>
    </row>
    <row r="35" spans="1:8" ht="13.5" customHeight="1">
      <c r="A35" s="30" t="s">
        <v>601</v>
      </c>
      <c r="B35" s="30" t="s">
        <v>296</v>
      </c>
      <c r="C35" s="30" t="s">
        <v>292</v>
      </c>
      <c r="D35" s="30" t="s">
        <v>602</v>
      </c>
      <c r="E35" s="30" t="s">
        <v>195</v>
      </c>
      <c r="F35" s="30" t="s">
        <v>190</v>
      </c>
      <c r="G35" s="31">
        <v>34000</v>
      </c>
      <c r="H35" s="32">
        <v>35925</v>
      </c>
    </row>
    <row r="36" spans="1:8" ht="13.5" customHeight="1">
      <c r="A36" s="30" t="s">
        <v>603</v>
      </c>
      <c r="B36" s="30" t="s">
        <v>187</v>
      </c>
      <c r="C36" s="30" t="s">
        <v>307</v>
      </c>
      <c r="D36" s="30" t="s">
        <v>604</v>
      </c>
      <c r="E36" s="30" t="s">
        <v>195</v>
      </c>
      <c r="F36" s="30" t="s">
        <v>137</v>
      </c>
      <c r="G36" s="31">
        <v>34000</v>
      </c>
      <c r="H36" s="32">
        <v>36048</v>
      </c>
    </row>
    <row r="37" spans="1:8" ht="13.5" customHeight="1">
      <c r="A37" s="30" t="s">
        <v>605</v>
      </c>
      <c r="B37" s="30" t="s">
        <v>205</v>
      </c>
      <c r="C37" s="30" t="s">
        <v>606</v>
      </c>
      <c r="D37" s="30" t="s">
        <v>607</v>
      </c>
      <c r="E37" s="30" t="s">
        <v>195</v>
      </c>
      <c r="F37" s="30" t="s">
        <v>171</v>
      </c>
      <c r="G37" s="31">
        <v>34000</v>
      </c>
      <c r="H37" s="32">
        <v>36170</v>
      </c>
    </row>
    <row r="38" spans="1:8" ht="13.5" customHeight="1">
      <c r="A38" s="30" t="s">
        <v>608</v>
      </c>
      <c r="B38" s="30" t="s">
        <v>251</v>
      </c>
      <c r="C38" s="30" t="s">
        <v>296</v>
      </c>
      <c r="D38" s="30" t="s">
        <v>609</v>
      </c>
      <c r="E38" s="30" t="s">
        <v>170</v>
      </c>
      <c r="F38" s="30" t="s">
        <v>181</v>
      </c>
      <c r="G38" s="31">
        <v>34000</v>
      </c>
      <c r="H38" s="32">
        <v>36152</v>
      </c>
    </row>
    <row r="39" spans="1:8" ht="13.5" customHeight="1">
      <c r="A39" s="30" t="s">
        <v>274</v>
      </c>
      <c r="B39" s="30" t="s">
        <v>225</v>
      </c>
      <c r="C39" s="30" t="s">
        <v>275</v>
      </c>
      <c r="D39" s="30" t="s">
        <v>276</v>
      </c>
      <c r="E39" s="30" t="s">
        <v>170</v>
      </c>
      <c r="F39" s="30" t="s">
        <v>190</v>
      </c>
      <c r="G39" s="31">
        <v>45000</v>
      </c>
      <c r="H39" s="32">
        <v>36708</v>
      </c>
    </row>
    <row r="40" spans="1:8" ht="13.5" customHeight="1">
      <c r="A40" s="30" t="s">
        <v>291</v>
      </c>
      <c r="B40" s="30" t="s">
        <v>200</v>
      </c>
      <c r="C40" s="30" t="s">
        <v>292</v>
      </c>
      <c r="D40" s="30" t="s">
        <v>293</v>
      </c>
      <c r="E40" s="30" t="s">
        <v>176</v>
      </c>
      <c r="F40" s="30" t="s">
        <v>190</v>
      </c>
      <c r="G40" s="31">
        <v>45000</v>
      </c>
      <c r="H40" s="32">
        <v>36861</v>
      </c>
    </row>
    <row r="41" spans="1:8" ht="13.5" customHeight="1">
      <c r="A41" s="30" t="s">
        <v>309</v>
      </c>
      <c r="B41" s="30" t="s">
        <v>278</v>
      </c>
      <c r="C41" s="30" t="s">
        <v>303</v>
      </c>
      <c r="D41" s="30" t="s">
        <v>310</v>
      </c>
      <c r="E41" s="30" t="s">
        <v>195</v>
      </c>
      <c r="F41" s="30" t="s">
        <v>190</v>
      </c>
      <c r="G41" s="31">
        <v>45000</v>
      </c>
      <c r="H41" s="32">
        <v>37012</v>
      </c>
    </row>
    <row r="42" spans="1:8" ht="13.5" customHeight="1">
      <c r="A42" s="30" t="s">
        <v>610</v>
      </c>
      <c r="B42" s="30" t="s">
        <v>611</v>
      </c>
      <c r="C42" s="30" t="s">
        <v>222</v>
      </c>
      <c r="D42" s="30" t="s">
        <v>612</v>
      </c>
      <c r="E42" s="30" t="s">
        <v>203</v>
      </c>
      <c r="F42" s="30" t="s">
        <v>190</v>
      </c>
      <c r="G42" s="31">
        <v>45000</v>
      </c>
      <c r="H42" s="32">
        <v>37165</v>
      </c>
    </row>
    <row r="43" spans="1:8" ht="13.5" customHeight="1">
      <c r="A43" s="30" t="s">
        <v>613</v>
      </c>
      <c r="B43" s="30" t="s">
        <v>614</v>
      </c>
      <c r="C43" s="30" t="s">
        <v>615</v>
      </c>
      <c r="D43" s="30" t="s">
        <v>616</v>
      </c>
      <c r="E43" s="30" t="s">
        <v>170</v>
      </c>
      <c r="F43" s="30" t="s">
        <v>190</v>
      </c>
      <c r="G43" s="31">
        <v>45000</v>
      </c>
      <c r="H43" s="32">
        <v>37316</v>
      </c>
    </row>
    <row r="44" spans="1:8" ht="13.5" customHeight="1">
      <c r="A44" s="30" t="s">
        <v>617</v>
      </c>
      <c r="B44" s="30" t="s">
        <v>558</v>
      </c>
      <c r="C44" s="30" t="s">
        <v>547</v>
      </c>
      <c r="D44" s="30" t="s">
        <v>618</v>
      </c>
      <c r="E44" s="30" t="s">
        <v>176</v>
      </c>
      <c r="F44" s="30" t="s">
        <v>190</v>
      </c>
      <c r="G44" s="31">
        <v>45000</v>
      </c>
      <c r="H44" s="32">
        <v>37469</v>
      </c>
    </row>
    <row r="45" spans="1:8" ht="13.5" customHeight="1">
      <c r="A45" s="30" t="s">
        <v>619</v>
      </c>
      <c r="B45" s="30" t="s">
        <v>599</v>
      </c>
      <c r="C45" s="30" t="s">
        <v>210</v>
      </c>
      <c r="D45" s="30" t="s">
        <v>620</v>
      </c>
      <c r="E45" s="30" t="s">
        <v>195</v>
      </c>
      <c r="F45" s="30" t="s">
        <v>190</v>
      </c>
      <c r="G45" s="31">
        <v>45000</v>
      </c>
      <c r="H45" s="32">
        <v>37622</v>
      </c>
    </row>
    <row r="46" spans="1:8" ht="13.5" customHeight="1">
      <c r="A46" s="30" t="s">
        <v>621</v>
      </c>
      <c r="B46" s="30" t="s">
        <v>173</v>
      </c>
      <c r="C46" s="30" t="s">
        <v>295</v>
      </c>
      <c r="D46" s="30" t="s">
        <v>622</v>
      </c>
      <c r="E46" s="30" t="s">
        <v>203</v>
      </c>
      <c r="F46" s="30" t="s">
        <v>190</v>
      </c>
      <c r="G46" s="31">
        <v>45000</v>
      </c>
      <c r="H46" s="32">
        <v>37773</v>
      </c>
    </row>
    <row r="47" spans="1:8" ht="13.5" customHeight="1">
      <c r="A47" s="30" t="s">
        <v>623</v>
      </c>
      <c r="B47" s="30" t="s">
        <v>197</v>
      </c>
      <c r="C47" s="30" t="s">
        <v>615</v>
      </c>
      <c r="D47" s="30" t="s">
        <v>624</v>
      </c>
      <c r="E47" s="30" t="s">
        <v>170</v>
      </c>
      <c r="F47" s="30" t="s">
        <v>190</v>
      </c>
      <c r="G47" s="31">
        <v>45000</v>
      </c>
      <c r="H47" s="32">
        <v>37926</v>
      </c>
    </row>
    <row r="48" spans="1:8" ht="13.5" customHeight="1">
      <c r="A48" s="30" t="s">
        <v>625</v>
      </c>
      <c r="B48" s="30" t="s">
        <v>213</v>
      </c>
      <c r="C48" s="30" t="s">
        <v>626</v>
      </c>
      <c r="D48" s="30" t="s">
        <v>627</v>
      </c>
      <c r="E48" s="30" t="s">
        <v>170</v>
      </c>
      <c r="F48" s="30" t="s">
        <v>137</v>
      </c>
      <c r="G48" s="31">
        <v>45000</v>
      </c>
      <c r="H48" s="32">
        <v>38047</v>
      </c>
    </row>
    <row r="49" spans="1:8" ht="13.5" customHeight="1">
      <c r="A49" s="30" t="s">
        <v>628</v>
      </c>
      <c r="B49" s="30" t="s">
        <v>228</v>
      </c>
      <c r="C49" s="30" t="s">
        <v>629</v>
      </c>
      <c r="D49" s="30" t="s">
        <v>630</v>
      </c>
      <c r="E49" s="30" t="s">
        <v>170</v>
      </c>
      <c r="F49" s="30" t="s">
        <v>171</v>
      </c>
      <c r="G49" s="31">
        <v>45000</v>
      </c>
      <c r="H49" s="32">
        <v>38169</v>
      </c>
    </row>
    <row r="50" spans="1:8" ht="13.5" customHeight="1">
      <c r="A50" s="30" t="s">
        <v>631</v>
      </c>
      <c r="B50" s="30" t="s">
        <v>243</v>
      </c>
      <c r="C50" s="30" t="s">
        <v>296</v>
      </c>
      <c r="D50" s="30" t="s">
        <v>632</v>
      </c>
      <c r="E50" s="30" t="s">
        <v>170</v>
      </c>
      <c r="F50" s="30" t="s">
        <v>181</v>
      </c>
      <c r="G50" s="31">
        <v>45000</v>
      </c>
      <c r="H50" s="32">
        <v>38292</v>
      </c>
    </row>
    <row r="51" spans="1:8" ht="13.5" customHeight="1">
      <c r="A51" s="30" t="s">
        <v>633</v>
      </c>
      <c r="B51" s="30" t="s">
        <v>614</v>
      </c>
      <c r="C51" s="30" t="s">
        <v>240</v>
      </c>
      <c r="D51" s="30" t="s">
        <v>634</v>
      </c>
      <c r="E51" s="30" t="s">
        <v>170</v>
      </c>
      <c r="F51" s="30" t="s">
        <v>140</v>
      </c>
      <c r="G51" s="31">
        <v>45000</v>
      </c>
      <c r="H51" s="32">
        <v>38412</v>
      </c>
    </row>
    <row r="52" spans="1:8" ht="13.5" customHeight="1">
      <c r="A52" s="30" t="s">
        <v>635</v>
      </c>
      <c r="B52" s="30" t="s">
        <v>206</v>
      </c>
      <c r="C52" s="30" t="s">
        <v>257</v>
      </c>
      <c r="D52" s="30" t="s">
        <v>636</v>
      </c>
      <c r="E52" s="30" t="s">
        <v>170</v>
      </c>
      <c r="F52" s="30" t="s">
        <v>190</v>
      </c>
      <c r="G52" s="31">
        <v>45000</v>
      </c>
      <c r="H52" s="32">
        <v>38534</v>
      </c>
    </row>
    <row r="53" spans="1:8" ht="13.5" customHeight="1">
      <c r="A53" s="30" t="s">
        <v>637</v>
      </c>
      <c r="B53" s="30" t="s">
        <v>638</v>
      </c>
      <c r="C53" s="30" t="s">
        <v>272</v>
      </c>
      <c r="D53" s="30" t="s">
        <v>639</v>
      </c>
      <c r="E53" s="30" t="s">
        <v>170</v>
      </c>
      <c r="F53" s="30" t="s">
        <v>137</v>
      </c>
      <c r="G53" s="31">
        <v>45000</v>
      </c>
      <c r="H53" s="32">
        <v>38657</v>
      </c>
    </row>
    <row r="54" spans="1:8" ht="13.5" customHeight="1">
      <c r="A54" s="30" t="s">
        <v>640</v>
      </c>
      <c r="B54" s="30" t="s">
        <v>582</v>
      </c>
      <c r="C54" s="30" t="s">
        <v>285</v>
      </c>
      <c r="D54" s="30" t="s">
        <v>641</v>
      </c>
      <c r="E54" s="30" t="s">
        <v>170</v>
      </c>
      <c r="F54" s="30" t="s">
        <v>171</v>
      </c>
      <c r="G54" s="31">
        <v>45000</v>
      </c>
      <c r="H54" s="32">
        <v>35864</v>
      </c>
    </row>
    <row r="55" spans="1:8" ht="13.5" customHeight="1">
      <c r="A55" s="30" t="s">
        <v>642</v>
      </c>
      <c r="B55" s="30" t="s">
        <v>178</v>
      </c>
      <c r="C55" s="30" t="s">
        <v>296</v>
      </c>
      <c r="D55" s="30" t="s">
        <v>643</v>
      </c>
      <c r="E55" s="30" t="s">
        <v>170</v>
      </c>
      <c r="F55" s="30" t="s">
        <v>181</v>
      </c>
      <c r="G55" s="31">
        <v>45000</v>
      </c>
      <c r="H55" s="32">
        <v>35986</v>
      </c>
    </row>
    <row r="56" spans="1:8" ht="13.5" customHeight="1">
      <c r="A56" s="30" t="s">
        <v>644</v>
      </c>
      <c r="B56" s="30" t="s">
        <v>197</v>
      </c>
      <c r="C56" s="30" t="s">
        <v>174</v>
      </c>
      <c r="D56" s="30" t="s">
        <v>645</v>
      </c>
      <c r="E56" s="30" t="s">
        <v>170</v>
      </c>
      <c r="F56" s="30" t="s">
        <v>140</v>
      </c>
      <c r="G56" s="31">
        <v>45000</v>
      </c>
      <c r="H56" s="32">
        <v>36109</v>
      </c>
    </row>
    <row r="57" spans="1:8" ht="13.5" customHeight="1">
      <c r="A57" s="30" t="s">
        <v>283</v>
      </c>
      <c r="B57" s="30" t="s">
        <v>284</v>
      </c>
      <c r="C57" s="30" t="s">
        <v>285</v>
      </c>
      <c r="D57" s="30" t="s">
        <v>286</v>
      </c>
      <c r="E57" s="30" t="s">
        <v>203</v>
      </c>
      <c r="F57" s="30" t="s">
        <v>171</v>
      </c>
      <c r="G57" s="31">
        <v>56000</v>
      </c>
      <c r="H57" s="32">
        <v>36800</v>
      </c>
    </row>
    <row r="58" spans="1:8" ht="13.5" customHeight="1">
      <c r="A58" s="30" t="s">
        <v>301</v>
      </c>
      <c r="B58" s="30" t="s">
        <v>302</v>
      </c>
      <c r="C58" s="30" t="s">
        <v>303</v>
      </c>
      <c r="D58" s="30" t="s">
        <v>304</v>
      </c>
      <c r="E58" s="30" t="s">
        <v>170</v>
      </c>
      <c r="F58" s="30" t="s">
        <v>171</v>
      </c>
      <c r="G58" s="31">
        <v>56000</v>
      </c>
      <c r="H58" s="32">
        <v>36951</v>
      </c>
    </row>
    <row r="59" spans="1:8" ht="13.5" customHeight="1">
      <c r="A59" s="30" t="s">
        <v>646</v>
      </c>
      <c r="B59" s="30" t="s">
        <v>647</v>
      </c>
      <c r="C59" s="30" t="s">
        <v>648</v>
      </c>
      <c r="D59" s="30" t="s">
        <v>649</v>
      </c>
      <c r="E59" s="30" t="s">
        <v>176</v>
      </c>
      <c r="F59" s="30" t="s">
        <v>171</v>
      </c>
      <c r="G59" s="31">
        <v>56000</v>
      </c>
      <c r="H59" s="32">
        <v>37104</v>
      </c>
    </row>
    <row r="60" spans="1:8" ht="13.5" customHeight="1">
      <c r="A60" s="30" t="s">
        <v>650</v>
      </c>
      <c r="B60" s="30" t="s">
        <v>651</v>
      </c>
      <c r="C60" s="30" t="s">
        <v>272</v>
      </c>
      <c r="D60" s="30" t="s">
        <v>652</v>
      </c>
      <c r="E60" s="30" t="s">
        <v>195</v>
      </c>
      <c r="F60" s="30" t="s">
        <v>171</v>
      </c>
      <c r="G60" s="31">
        <v>56000</v>
      </c>
      <c r="H60" s="32">
        <v>37257</v>
      </c>
    </row>
    <row r="61" spans="1:8" ht="13.5" customHeight="1">
      <c r="A61" s="30" t="s">
        <v>653</v>
      </c>
      <c r="B61" s="30" t="s">
        <v>271</v>
      </c>
      <c r="C61" s="30" t="s">
        <v>654</v>
      </c>
      <c r="D61" s="30" t="s">
        <v>655</v>
      </c>
      <c r="E61" s="30" t="s">
        <v>203</v>
      </c>
      <c r="F61" s="30" t="s">
        <v>171</v>
      </c>
      <c r="G61" s="31">
        <v>56000</v>
      </c>
      <c r="H61" s="32">
        <v>37408</v>
      </c>
    </row>
    <row r="62" spans="1:8" ht="13.5" customHeight="1">
      <c r="A62" s="30" t="s">
        <v>656</v>
      </c>
      <c r="B62" s="30" t="s">
        <v>638</v>
      </c>
      <c r="C62" s="30" t="s">
        <v>629</v>
      </c>
      <c r="D62" s="30" t="s">
        <v>657</v>
      </c>
      <c r="E62" s="30" t="s">
        <v>170</v>
      </c>
      <c r="F62" s="30" t="s">
        <v>171</v>
      </c>
      <c r="G62" s="31">
        <v>56000</v>
      </c>
      <c r="H62" s="32">
        <v>37561</v>
      </c>
    </row>
    <row r="63" spans="1:8" ht="13.5" customHeight="1">
      <c r="A63" s="30" t="s">
        <v>658</v>
      </c>
      <c r="B63" s="30" t="s">
        <v>303</v>
      </c>
      <c r="C63" s="30" t="s">
        <v>553</v>
      </c>
      <c r="D63" s="30" t="s">
        <v>659</v>
      </c>
      <c r="E63" s="30" t="s">
        <v>176</v>
      </c>
      <c r="F63" s="30" t="s">
        <v>171</v>
      </c>
      <c r="G63" s="31">
        <v>56000</v>
      </c>
      <c r="H63" s="32">
        <v>37712</v>
      </c>
    </row>
    <row r="64" spans="1:8" ht="13.5" customHeight="1">
      <c r="A64" s="30" t="s">
        <v>660</v>
      </c>
      <c r="B64" s="30" t="s">
        <v>187</v>
      </c>
      <c r="C64" s="30" t="s">
        <v>272</v>
      </c>
      <c r="D64" s="30" t="s">
        <v>661</v>
      </c>
      <c r="E64" s="30" t="s">
        <v>195</v>
      </c>
      <c r="F64" s="30" t="s">
        <v>171</v>
      </c>
      <c r="G64" s="31">
        <v>56000</v>
      </c>
      <c r="H64" s="32">
        <v>37865</v>
      </c>
    </row>
    <row r="65" spans="1:8" ht="13.5" customHeight="1">
      <c r="A65" s="30" t="s">
        <v>662</v>
      </c>
      <c r="B65" s="30" t="s">
        <v>209</v>
      </c>
      <c r="C65" s="30" t="s">
        <v>654</v>
      </c>
      <c r="D65" s="30" t="s">
        <v>663</v>
      </c>
      <c r="E65" s="30" t="s">
        <v>203</v>
      </c>
      <c r="F65" s="30" t="s">
        <v>171</v>
      </c>
      <c r="G65" s="31">
        <v>56000</v>
      </c>
      <c r="H65" s="32">
        <v>38018</v>
      </c>
    </row>
    <row r="66" spans="1:8" ht="13.5" customHeight="1">
      <c r="A66" s="30" t="s">
        <v>664</v>
      </c>
      <c r="B66" s="30" t="s">
        <v>225</v>
      </c>
      <c r="C66" s="30" t="s">
        <v>579</v>
      </c>
      <c r="D66" s="30" t="s">
        <v>665</v>
      </c>
      <c r="E66" s="30" t="s">
        <v>203</v>
      </c>
      <c r="F66" s="30" t="s">
        <v>181</v>
      </c>
      <c r="G66" s="31">
        <v>56000</v>
      </c>
      <c r="H66" s="32">
        <v>38139</v>
      </c>
    </row>
    <row r="67" spans="1:8" ht="13.5" customHeight="1">
      <c r="A67" s="30" t="s">
        <v>666</v>
      </c>
      <c r="B67" s="30" t="s">
        <v>239</v>
      </c>
      <c r="C67" s="30" t="s">
        <v>540</v>
      </c>
      <c r="D67" s="30" t="s">
        <v>667</v>
      </c>
      <c r="E67" s="30" t="s">
        <v>203</v>
      </c>
      <c r="F67" s="30" t="s">
        <v>140</v>
      </c>
      <c r="G67" s="31">
        <v>56000</v>
      </c>
      <c r="H67" s="32">
        <v>38261</v>
      </c>
    </row>
    <row r="68" spans="1:8" ht="13.5" customHeight="1">
      <c r="A68" s="30" t="s">
        <v>668</v>
      </c>
      <c r="B68" s="30" t="s">
        <v>256</v>
      </c>
      <c r="C68" s="30" t="s">
        <v>669</v>
      </c>
      <c r="D68" s="30" t="s">
        <v>670</v>
      </c>
      <c r="E68" s="30" t="s">
        <v>203</v>
      </c>
      <c r="F68" s="30" t="s">
        <v>190</v>
      </c>
      <c r="G68" s="31">
        <v>56000</v>
      </c>
      <c r="H68" s="32">
        <v>38384</v>
      </c>
    </row>
    <row r="69" spans="1:8" ht="13.5" customHeight="1">
      <c r="A69" s="30" t="s">
        <v>671</v>
      </c>
      <c r="B69" s="30" t="s">
        <v>271</v>
      </c>
      <c r="C69" s="30" t="s">
        <v>252</v>
      </c>
      <c r="D69" s="30" t="s">
        <v>672</v>
      </c>
      <c r="E69" s="30" t="s">
        <v>203</v>
      </c>
      <c r="F69" s="30" t="s">
        <v>137</v>
      </c>
      <c r="G69" s="31">
        <v>56000</v>
      </c>
      <c r="H69" s="32">
        <v>38504</v>
      </c>
    </row>
    <row r="70" spans="1:8" ht="13.5" customHeight="1">
      <c r="A70" s="30" t="s">
        <v>673</v>
      </c>
      <c r="B70" s="30" t="s">
        <v>578</v>
      </c>
      <c r="C70" s="30" t="s">
        <v>268</v>
      </c>
      <c r="D70" s="30" t="s">
        <v>674</v>
      </c>
      <c r="E70" s="30" t="s">
        <v>203</v>
      </c>
      <c r="F70" s="30" t="s">
        <v>171</v>
      </c>
      <c r="G70" s="31">
        <v>56000</v>
      </c>
      <c r="H70" s="32">
        <v>38626</v>
      </c>
    </row>
    <row r="71" spans="1:8" ht="13.5" customHeight="1">
      <c r="A71" s="30" t="s">
        <v>675</v>
      </c>
      <c r="B71" s="30" t="s">
        <v>539</v>
      </c>
      <c r="C71" s="30" t="s">
        <v>260</v>
      </c>
      <c r="D71" s="30" t="s">
        <v>676</v>
      </c>
      <c r="E71" s="30" t="s">
        <v>203</v>
      </c>
      <c r="F71" s="30" t="s">
        <v>181</v>
      </c>
      <c r="G71" s="31">
        <v>56000</v>
      </c>
      <c r="H71" s="32">
        <v>35836</v>
      </c>
    </row>
    <row r="72" spans="1:8" ht="13.5" customHeight="1">
      <c r="A72" s="30" t="s">
        <v>677</v>
      </c>
      <c r="B72" s="30" t="s">
        <v>173</v>
      </c>
      <c r="C72" s="30" t="s">
        <v>296</v>
      </c>
      <c r="D72" s="30" t="s">
        <v>678</v>
      </c>
      <c r="E72" s="30" t="s">
        <v>203</v>
      </c>
      <c r="F72" s="30" t="s">
        <v>140</v>
      </c>
      <c r="G72" s="31">
        <v>56000</v>
      </c>
      <c r="H72" s="32">
        <v>35956</v>
      </c>
    </row>
    <row r="73" spans="1:8" ht="13.5" customHeight="1">
      <c r="A73" s="30" t="s">
        <v>679</v>
      </c>
      <c r="B73" s="30" t="s">
        <v>192</v>
      </c>
      <c r="C73" s="30" t="s">
        <v>303</v>
      </c>
      <c r="D73" s="30" t="s">
        <v>680</v>
      </c>
      <c r="E73" s="30" t="s">
        <v>203</v>
      </c>
      <c r="F73" s="30" t="s">
        <v>190</v>
      </c>
      <c r="G73" s="31">
        <v>56000</v>
      </c>
      <c r="H73" s="32">
        <v>36078</v>
      </c>
    </row>
    <row r="74" spans="1:8" ht="13.5" customHeight="1">
      <c r="A74" s="30" t="s">
        <v>681</v>
      </c>
      <c r="B74" s="30" t="s">
        <v>209</v>
      </c>
      <c r="C74" s="30" t="s">
        <v>682</v>
      </c>
      <c r="D74" s="30" t="s">
        <v>683</v>
      </c>
      <c r="E74" s="30" t="s">
        <v>203</v>
      </c>
      <c r="F74" s="30" t="s">
        <v>137</v>
      </c>
      <c r="G74" s="31">
        <v>56000</v>
      </c>
      <c r="H74" s="32">
        <v>36201</v>
      </c>
    </row>
    <row r="75" spans="1:8" ht="13.5" customHeight="1">
      <c r="A75" s="30" t="s">
        <v>270</v>
      </c>
      <c r="B75" s="30" t="s">
        <v>271</v>
      </c>
      <c r="C75" s="30" t="s">
        <v>272</v>
      </c>
      <c r="D75" s="30" t="s">
        <v>273</v>
      </c>
      <c r="E75" s="30" t="s">
        <v>203</v>
      </c>
      <c r="F75" s="30" t="s">
        <v>137</v>
      </c>
      <c r="G75" s="31">
        <v>60000</v>
      </c>
      <c r="H75" s="32">
        <v>36678</v>
      </c>
    </row>
    <row r="76" spans="1:8" ht="13.5" customHeight="1">
      <c r="A76" s="30" t="s">
        <v>166</v>
      </c>
      <c r="B76" s="30" t="s">
        <v>167</v>
      </c>
      <c r="C76" s="30" t="s">
        <v>168</v>
      </c>
      <c r="D76" s="30" t="s">
        <v>169</v>
      </c>
      <c r="E76" s="30" t="s">
        <v>170</v>
      </c>
      <c r="F76" s="30" t="s">
        <v>171</v>
      </c>
      <c r="G76" s="31">
        <v>72000</v>
      </c>
      <c r="H76" s="32">
        <v>34719</v>
      </c>
    </row>
    <row r="77" spans="1:8" ht="13.5" customHeight="1">
      <c r="A77" s="30" t="s">
        <v>212</v>
      </c>
      <c r="B77" s="30" t="s">
        <v>213</v>
      </c>
      <c r="C77" s="30" t="s">
        <v>214</v>
      </c>
      <c r="D77" s="30" t="s">
        <v>215</v>
      </c>
      <c r="E77" s="30" t="s">
        <v>170</v>
      </c>
      <c r="F77" s="30" t="s">
        <v>171</v>
      </c>
      <c r="G77" s="31">
        <v>72000</v>
      </c>
      <c r="H77" s="32">
        <v>36913</v>
      </c>
    </row>
    <row r="78" spans="1:8" ht="13.5" customHeight="1">
      <c r="A78" s="30" t="s">
        <v>242</v>
      </c>
      <c r="B78" s="30" t="s">
        <v>243</v>
      </c>
      <c r="C78" s="30" t="s">
        <v>244</v>
      </c>
      <c r="D78" s="30" t="s">
        <v>245</v>
      </c>
      <c r="E78" s="30" t="s">
        <v>170</v>
      </c>
      <c r="F78" s="30" t="s">
        <v>171</v>
      </c>
      <c r="G78" s="31">
        <v>72000</v>
      </c>
      <c r="H78" s="32">
        <v>35022</v>
      </c>
    </row>
    <row r="79" spans="1:8" ht="13.5" customHeight="1">
      <c r="A79" s="30" t="s">
        <v>246</v>
      </c>
      <c r="B79" s="30" t="s">
        <v>247</v>
      </c>
      <c r="C79" s="30" t="s">
        <v>248</v>
      </c>
      <c r="D79" s="30" t="s">
        <v>249</v>
      </c>
      <c r="E79" s="30" t="s">
        <v>170</v>
      </c>
      <c r="F79" s="30" t="s">
        <v>171</v>
      </c>
      <c r="G79" s="31">
        <v>72000</v>
      </c>
      <c r="H79" s="32">
        <v>37820</v>
      </c>
    </row>
    <row r="80" spans="1:8" ht="13.5" customHeight="1">
      <c r="A80" s="30" t="s">
        <v>684</v>
      </c>
      <c r="B80" s="30" t="s">
        <v>213</v>
      </c>
      <c r="C80" s="30" t="s">
        <v>222</v>
      </c>
      <c r="D80" s="30" t="s">
        <v>685</v>
      </c>
      <c r="E80" s="30" t="s">
        <v>170</v>
      </c>
      <c r="F80" s="30" t="s">
        <v>190</v>
      </c>
      <c r="G80" s="31">
        <v>72000</v>
      </c>
      <c r="H80" s="32">
        <v>36229</v>
      </c>
    </row>
    <row r="81" spans="1:8" ht="13.5" customHeight="1">
      <c r="A81" s="30" t="s">
        <v>686</v>
      </c>
      <c r="B81" s="30" t="s">
        <v>247</v>
      </c>
      <c r="C81" s="30" t="s">
        <v>257</v>
      </c>
      <c r="D81" s="30" t="s">
        <v>687</v>
      </c>
      <c r="E81" s="30" t="s">
        <v>176</v>
      </c>
      <c r="F81" s="30" t="s">
        <v>137</v>
      </c>
      <c r="G81" s="31">
        <v>72000</v>
      </c>
      <c r="H81" s="32">
        <v>36504</v>
      </c>
    </row>
    <row r="82" spans="1:8" ht="13.5" customHeight="1">
      <c r="A82" s="30" t="s">
        <v>688</v>
      </c>
      <c r="B82" s="30" t="s">
        <v>197</v>
      </c>
      <c r="C82" s="30" t="s">
        <v>289</v>
      </c>
      <c r="D82" s="30" t="s">
        <v>689</v>
      </c>
      <c r="E82" s="30" t="s">
        <v>195</v>
      </c>
      <c r="F82" s="30" t="s">
        <v>171</v>
      </c>
      <c r="G82" s="31">
        <v>72000</v>
      </c>
      <c r="H82" s="32">
        <v>37837</v>
      </c>
    </row>
    <row r="83" spans="1:8" ht="13.5" customHeight="1">
      <c r="A83" s="30" t="s">
        <v>690</v>
      </c>
      <c r="B83" s="30" t="s">
        <v>228</v>
      </c>
      <c r="C83" s="30" t="s">
        <v>316</v>
      </c>
      <c r="D83" s="30" t="s">
        <v>691</v>
      </c>
      <c r="E83" s="30" t="s">
        <v>195</v>
      </c>
      <c r="F83" s="30" t="s">
        <v>140</v>
      </c>
      <c r="G83" s="31">
        <v>72000</v>
      </c>
      <c r="H83" s="32">
        <v>37949</v>
      </c>
    </row>
    <row r="84" spans="1:8" ht="13.5" customHeight="1">
      <c r="A84" s="30" t="s">
        <v>692</v>
      </c>
      <c r="B84" s="30" t="s">
        <v>183</v>
      </c>
      <c r="C84" s="30" t="s">
        <v>168</v>
      </c>
      <c r="D84" s="30" t="s">
        <v>693</v>
      </c>
      <c r="E84" s="30" t="s">
        <v>195</v>
      </c>
      <c r="F84" s="30" t="s">
        <v>137</v>
      </c>
      <c r="G84" s="31">
        <v>72000</v>
      </c>
      <c r="H84" s="32">
        <v>38061</v>
      </c>
    </row>
    <row r="85" spans="1:8" ht="13.5" customHeight="1">
      <c r="A85" s="30" t="s">
        <v>694</v>
      </c>
      <c r="B85" s="30" t="s">
        <v>288</v>
      </c>
      <c r="C85" s="30" t="s">
        <v>206</v>
      </c>
      <c r="D85" s="30" t="s">
        <v>695</v>
      </c>
      <c r="E85" s="30" t="s">
        <v>195</v>
      </c>
      <c r="F85" s="30" t="s">
        <v>181</v>
      </c>
      <c r="G85" s="31">
        <v>72000</v>
      </c>
      <c r="H85" s="32">
        <v>38173</v>
      </c>
    </row>
    <row r="86" spans="1:8" ht="13.5" customHeight="1">
      <c r="A86" s="30" t="s">
        <v>696</v>
      </c>
      <c r="B86" s="30" t="s">
        <v>315</v>
      </c>
      <c r="C86" s="30" t="s">
        <v>236</v>
      </c>
      <c r="D86" s="30" t="s">
        <v>697</v>
      </c>
      <c r="E86" s="30" t="s">
        <v>195</v>
      </c>
      <c r="F86" s="30" t="s">
        <v>190</v>
      </c>
      <c r="G86" s="31">
        <v>72000</v>
      </c>
      <c r="H86" s="32">
        <v>38285</v>
      </c>
    </row>
    <row r="87" spans="1:8" ht="13.5" customHeight="1">
      <c r="A87" s="30" t="s">
        <v>698</v>
      </c>
      <c r="B87" s="30" t="s">
        <v>531</v>
      </c>
      <c r="C87" s="30" t="s">
        <v>272</v>
      </c>
      <c r="D87" s="30" t="s">
        <v>699</v>
      </c>
      <c r="E87" s="30" t="s">
        <v>203</v>
      </c>
      <c r="F87" s="30" t="s">
        <v>137</v>
      </c>
      <c r="G87" s="31">
        <v>72000</v>
      </c>
      <c r="H87" s="32">
        <v>38411</v>
      </c>
    </row>
    <row r="88" spans="1:8" ht="13.5" customHeight="1">
      <c r="A88" s="30" t="s">
        <v>700</v>
      </c>
      <c r="B88" s="30" t="s">
        <v>561</v>
      </c>
      <c r="C88" s="30" t="s">
        <v>296</v>
      </c>
      <c r="D88" s="30" t="s">
        <v>701</v>
      </c>
      <c r="E88" s="30" t="s">
        <v>203</v>
      </c>
      <c r="F88" s="30" t="s">
        <v>181</v>
      </c>
      <c r="G88" s="31">
        <v>72000</v>
      </c>
      <c r="H88" s="32">
        <v>38523</v>
      </c>
    </row>
    <row r="89" spans="1:8" ht="13.5" customHeight="1">
      <c r="A89" s="30" t="s">
        <v>702</v>
      </c>
      <c r="B89" s="30" t="s">
        <v>183</v>
      </c>
      <c r="C89" s="30" t="s">
        <v>222</v>
      </c>
      <c r="D89" s="30" t="s">
        <v>703</v>
      </c>
      <c r="E89" s="30" t="s">
        <v>203</v>
      </c>
      <c r="F89" s="30" t="s">
        <v>190</v>
      </c>
      <c r="G89" s="31">
        <v>72000</v>
      </c>
      <c r="H89" s="32">
        <v>35634</v>
      </c>
    </row>
    <row r="90" spans="1:8" ht="13.5" customHeight="1">
      <c r="A90" s="30" t="s">
        <v>704</v>
      </c>
      <c r="B90" s="30" t="s">
        <v>217</v>
      </c>
      <c r="C90" s="30" t="s">
        <v>654</v>
      </c>
      <c r="D90" s="30" t="s">
        <v>705</v>
      </c>
      <c r="E90" s="30" t="s">
        <v>203</v>
      </c>
      <c r="F90" s="30" t="s">
        <v>171</v>
      </c>
      <c r="G90" s="31">
        <v>72000</v>
      </c>
      <c r="H90" s="32">
        <v>35877</v>
      </c>
    </row>
    <row r="91" spans="1:8" ht="13.5" customHeight="1">
      <c r="A91" s="30" t="s">
        <v>186</v>
      </c>
      <c r="B91" s="30" t="s">
        <v>187</v>
      </c>
      <c r="C91" s="30" t="s">
        <v>188</v>
      </c>
      <c r="D91" s="30" t="s">
        <v>189</v>
      </c>
      <c r="E91" s="30" t="s">
        <v>170</v>
      </c>
      <c r="F91" s="30" t="s">
        <v>190</v>
      </c>
      <c r="G91" s="31">
        <v>78000</v>
      </c>
      <c r="H91" s="32">
        <v>38167</v>
      </c>
    </row>
    <row r="92" spans="1:8" ht="13.5" customHeight="1">
      <c r="A92" s="30" t="s">
        <v>216</v>
      </c>
      <c r="B92" s="30" t="s">
        <v>217</v>
      </c>
      <c r="C92" s="30" t="s">
        <v>218</v>
      </c>
      <c r="D92" s="30" t="s">
        <v>219</v>
      </c>
      <c r="E92" s="30" t="s">
        <v>176</v>
      </c>
      <c r="F92" s="30" t="s">
        <v>190</v>
      </c>
      <c r="G92" s="31">
        <v>78000</v>
      </c>
      <c r="H92" s="32">
        <v>37505</v>
      </c>
    </row>
    <row r="93" spans="1:8" ht="13.5" customHeight="1">
      <c r="A93" s="30" t="s">
        <v>259</v>
      </c>
      <c r="B93" s="30" t="s">
        <v>183</v>
      </c>
      <c r="C93" s="30" t="s">
        <v>260</v>
      </c>
      <c r="D93" s="30" t="s">
        <v>261</v>
      </c>
      <c r="E93" s="30" t="s">
        <v>195</v>
      </c>
      <c r="F93" s="30" t="s">
        <v>190</v>
      </c>
      <c r="G93" s="31">
        <v>78000</v>
      </c>
      <c r="H93" s="32">
        <v>37104</v>
      </c>
    </row>
    <row r="94" spans="1:8" ht="13.5" customHeight="1">
      <c r="A94" s="30" t="s">
        <v>706</v>
      </c>
      <c r="B94" s="30" t="s">
        <v>228</v>
      </c>
      <c r="C94" s="30" t="s">
        <v>707</v>
      </c>
      <c r="D94" s="30" t="s">
        <v>708</v>
      </c>
      <c r="E94" s="30" t="s">
        <v>170</v>
      </c>
      <c r="F94" s="30" t="s">
        <v>137</v>
      </c>
      <c r="G94" s="31">
        <v>78000</v>
      </c>
      <c r="H94" s="32">
        <v>36351</v>
      </c>
    </row>
    <row r="95" spans="1:8" ht="13.5" customHeight="1">
      <c r="A95" s="30" t="s">
        <v>709</v>
      </c>
      <c r="B95" s="30" t="s">
        <v>173</v>
      </c>
      <c r="C95" s="30" t="s">
        <v>272</v>
      </c>
      <c r="D95" s="30" t="s">
        <v>710</v>
      </c>
      <c r="E95" s="30" t="s">
        <v>176</v>
      </c>
      <c r="F95" s="30" t="s">
        <v>171</v>
      </c>
      <c r="G95" s="31">
        <v>78000</v>
      </c>
      <c r="H95" s="32">
        <v>37767</v>
      </c>
    </row>
    <row r="96" spans="1:8" ht="13.5" customHeight="1">
      <c r="A96" s="30" t="s">
        <v>711</v>
      </c>
      <c r="B96" s="30" t="s">
        <v>213</v>
      </c>
      <c r="C96" s="30" t="s">
        <v>303</v>
      </c>
      <c r="D96" s="30" t="s">
        <v>712</v>
      </c>
      <c r="E96" s="30" t="s">
        <v>195</v>
      </c>
      <c r="F96" s="30" t="s">
        <v>181</v>
      </c>
      <c r="G96" s="31">
        <v>78000</v>
      </c>
      <c r="H96" s="32">
        <v>37893</v>
      </c>
    </row>
    <row r="97" spans="1:8" ht="13.5" customHeight="1">
      <c r="A97" s="30" t="s">
        <v>713</v>
      </c>
      <c r="B97" s="30" t="s">
        <v>243</v>
      </c>
      <c r="C97" s="30" t="s">
        <v>528</v>
      </c>
      <c r="D97" s="30" t="s">
        <v>714</v>
      </c>
      <c r="E97" s="30" t="s">
        <v>195</v>
      </c>
      <c r="F97" s="30" t="s">
        <v>190</v>
      </c>
      <c r="G97" s="31">
        <v>78000</v>
      </c>
      <c r="H97" s="32">
        <v>38005</v>
      </c>
    </row>
    <row r="98" spans="1:8" ht="13.5" customHeight="1">
      <c r="A98" s="30" t="s">
        <v>715</v>
      </c>
      <c r="B98" s="30" t="s">
        <v>225</v>
      </c>
      <c r="C98" s="30" t="s">
        <v>188</v>
      </c>
      <c r="D98" s="30" t="s">
        <v>716</v>
      </c>
      <c r="E98" s="30" t="s">
        <v>195</v>
      </c>
      <c r="F98" s="30" t="s">
        <v>171</v>
      </c>
      <c r="G98" s="31">
        <v>78000</v>
      </c>
      <c r="H98" s="32">
        <v>38117</v>
      </c>
    </row>
    <row r="99" spans="1:8" ht="13.5" customHeight="1">
      <c r="A99" s="30" t="s">
        <v>717</v>
      </c>
      <c r="B99" s="30" t="s">
        <v>302</v>
      </c>
      <c r="C99" s="30" t="s">
        <v>222</v>
      </c>
      <c r="D99" s="30" t="s">
        <v>718</v>
      </c>
      <c r="E99" s="30" t="s">
        <v>195</v>
      </c>
      <c r="F99" s="30" t="s">
        <v>140</v>
      </c>
      <c r="G99" s="31">
        <v>78000</v>
      </c>
      <c r="H99" s="32">
        <v>38229</v>
      </c>
    </row>
    <row r="100" spans="1:8" ht="13.5" customHeight="1">
      <c r="A100" s="30" t="s">
        <v>719</v>
      </c>
      <c r="B100" s="30" t="s">
        <v>527</v>
      </c>
      <c r="C100" s="30" t="s">
        <v>252</v>
      </c>
      <c r="D100" s="30" t="s">
        <v>720</v>
      </c>
      <c r="E100" s="30" t="s">
        <v>195</v>
      </c>
      <c r="F100" s="30" t="s">
        <v>137</v>
      </c>
      <c r="G100" s="31">
        <v>78000</v>
      </c>
      <c r="H100" s="32">
        <v>38341</v>
      </c>
    </row>
    <row r="101" spans="1:8" ht="13.5" customHeight="1">
      <c r="A101" s="30" t="s">
        <v>721</v>
      </c>
      <c r="B101" s="30" t="s">
        <v>558</v>
      </c>
      <c r="C101" s="30" t="s">
        <v>248</v>
      </c>
      <c r="D101" s="30" t="s">
        <v>722</v>
      </c>
      <c r="E101" s="30" t="s">
        <v>203</v>
      </c>
      <c r="F101" s="30" t="s">
        <v>171</v>
      </c>
      <c r="G101" s="31">
        <v>78000</v>
      </c>
      <c r="H101" s="32">
        <v>38467</v>
      </c>
    </row>
    <row r="102" spans="1:8" ht="13.5" customHeight="1">
      <c r="A102" s="30" t="s">
        <v>723</v>
      </c>
      <c r="B102" s="30" t="s">
        <v>303</v>
      </c>
      <c r="C102" s="30" t="s">
        <v>174</v>
      </c>
      <c r="D102" s="30" t="s">
        <v>724</v>
      </c>
      <c r="E102" s="30" t="s">
        <v>203</v>
      </c>
      <c r="F102" s="30" t="s">
        <v>140</v>
      </c>
      <c r="G102" s="31">
        <v>78000</v>
      </c>
      <c r="H102" s="32">
        <v>35512</v>
      </c>
    </row>
    <row r="103" spans="1:8" ht="13.5" customHeight="1">
      <c r="A103" s="30" t="s">
        <v>725</v>
      </c>
      <c r="B103" s="30" t="s">
        <v>200</v>
      </c>
      <c r="C103" s="30" t="s">
        <v>707</v>
      </c>
      <c r="D103" s="30" t="s">
        <v>726</v>
      </c>
      <c r="E103" s="30" t="s">
        <v>203</v>
      </c>
      <c r="F103" s="30" t="s">
        <v>137</v>
      </c>
      <c r="G103" s="31">
        <v>78000</v>
      </c>
      <c r="H103" s="32">
        <v>35757</v>
      </c>
    </row>
    <row r="104" spans="1:8" ht="13.5" customHeight="1">
      <c r="A104" s="30" t="s">
        <v>727</v>
      </c>
      <c r="B104" s="30" t="s">
        <v>232</v>
      </c>
      <c r="C104" s="30" t="s">
        <v>579</v>
      </c>
      <c r="D104" s="30" t="s">
        <v>728</v>
      </c>
      <c r="E104" s="30" t="s">
        <v>203</v>
      </c>
      <c r="F104" s="30" t="s">
        <v>181</v>
      </c>
      <c r="G104" s="31">
        <v>78000</v>
      </c>
      <c r="H104" s="32">
        <v>35999</v>
      </c>
    </row>
    <row r="105" spans="1:8" ht="13.5" customHeight="1">
      <c r="A105" s="30" t="s">
        <v>172</v>
      </c>
      <c r="B105" s="30" t="s">
        <v>173</v>
      </c>
      <c r="C105" s="30" t="s">
        <v>174</v>
      </c>
      <c r="D105" s="30" t="s">
        <v>175</v>
      </c>
      <c r="E105" s="30" t="s">
        <v>176</v>
      </c>
      <c r="F105" s="30" t="s">
        <v>140</v>
      </c>
      <c r="G105" s="31">
        <v>80000</v>
      </c>
      <c r="H105" s="32">
        <v>37352</v>
      </c>
    </row>
    <row r="106" spans="1:8" ht="13.5" customHeight="1">
      <c r="A106" s="30" t="s">
        <v>196</v>
      </c>
      <c r="B106" s="30" t="s">
        <v>197</v>
      </c>
      <c r="C106" s="30" t="s">
        <v>183</v>
      </c>
      <c r="D106" s="30" t="s">
        <v>198</v>
      </c>
      <c r="E106" s="30" t="s">
        <v>170</v>
      </c>
      <c r="F106" s="30" t="s">
        <v>140</v>
      </c>
      <c r="G106" s="31">
        <v>80000</v>
      </c>
      <c r="H106" s="32">
        <v>32676</v>
      </c>
    </row>
    <row r="107" spans="1:8" ht="13.5" customHeight="1">
      <c r="A107" s="30" t="s">
        <v>231</v>
      </c>
      <c r="B107" s="30" t="s">
        <v>232</v>
      </c>
      <c r="C107" s="30" t="s">
        <v>183</v>
      </c>
      <c r="D107" s="30" t="s">
        <v>233</v>
      </c>
      <c r="E107" s="30" t="s">
        <v>203</v>
      </c>
      <c r="F107" s="30" t="s">
        <v>140</v>
      </c>
      <c r="G107" s="31">
        <v>80000</v>
      </c>
      <c r="H107" s="32">
        <v>37191</v>
      </c>
    </row>
    <row r="108" spans="1:8" ht="13.5" customHeight="1">
      <c r="A108" s="30" t="s">
        <v>262</v>
      </c>
      <c r="B108" s="30" t="s">
        <v>263</v>
      </c>
      <c r="C108" s="30" t="s">
        <v>264</v>
      </c>
      <c r="D108" s="30" t="s">
        <v>265</v>
      </c>
      <c r="E108" s="30" t="s">
        <v>195</v>
      </c>
      <c r="F108" s="30" t="s">
        <v>140</v>
      </c>
      <c r="G108" s="31">
        <v>80000</v>
      </c>
      <c r="H108" s="32">
        <v>35824</v>
      </c>
    </row>
    <row r="109" spans="1:8" ht="13.5" customHeight="1">
      <c r="A109" s="30" t="s">
        <v>266</v>
      </c>
      <c r="B109" s="30" t="s">
        <v>267</v>
      </c>
      <c r="C109" s="30" t="s">
        <v>268</v>
      </c>
      <c r="D109" s="30" t="s">
        <v>269</v>
      </c>
      <c r="E109" s="30" t="s">
        <v>195</v>
      </c>
      <c r="F109" s="30" t="s">
        <v>140</v>
      </c>
      <c r="G109" s="31">
        <v>80000</v>
      </c>
      <c r="H109" s="32">
        <v>38049</v>
      </c>
    </row>
    <row r="110" spans="1:8" ht="13.5" customHeight="1">
      <c r="A110" s="30" t="s">
        <v>729</v>
      </c>
      <c r="B110" s="30" t="s">
        <v>217</v>
      </c>
      <c r="C110" s="30" t="s">
        <v>528</v>
      </c>
      <c r="D110" s="30" t="s">
        <v>730</v>
      </c>
      <c r="E110" s="30" t="s">
        <v>176</v>
      </c>
      <c r="F110" s="30" t="s">
        <v>140</v>
      </c>
      <c r="G110" s="31">
        <v>80000</v>
      </c>
      <c r="H110" s="32">
        <v>36260</v>
      </c>
    </row>
    <row r="111" spans="1:8" ht="13.5" customHeight="1">
      <c r="A111" s="30" t="s">
        <v>731</v>
      </c>
      <c r="B111" s="30" t="s">
        <v>235</v>
      </c>
      <c r="C111" s="30" t="s">
        <v>244</v>
      </c>
      <c r="D111" s="30" t="s">
        <v>732</v>
      </c>
      <c r="E111" s="30" t="s">
        <v>195</v>
      </c>
      <c r="F111" s="30" t="s">
        <v>140</v>
      </c>
      <c r="G111" s="31">
        <v>80000</v>
      </c>
      <c r="H111" s="32">
        <v>36413</v>
      </c>
    </row>
    <row r="112" spans="1:8" ht="13.5" customHeight="1">
      <c r="A112" s="30" t="s">
        <v>733</v>
      </c>
      <c r="B112" s="30" t="s">
        <v>251</v>
      </c>
      <c r="C112" s="30" t="s">
        <v>260</v>
      </c>
      <c r="D112" s="30" t="s">
        <v>734</v>
      </c>
      <c r="E112" s="30" t="s">
        <v>195</v>
      </c>
      <c r="F112" s="30" t="s">
        <v>190</v>
      </c>
      <c r="G112" s="31">
        <v>80000</v>
      </c>
      <c r="H112" s="32">
        <v>37725</v>
      </c>
    </row>
    <row r="113" spans="1:8" ht="13.5" customHeight="1">
      <c r="A113" s="30" t="s">
        <v>735</v>
      </c>
      <c r="B113" s="30" t="s">
        <v>183</v>
      </c>
      <c r="C113" s="30" t="s">
        <v>214</v>
      </c>
      <c r="D113" s="30" t="s">
        <v>736</v>
      </c>
      <c r="E113" s="30" t="s">
        <v>203</v>
      </c>
      <c r="F113" s="30" t="s">
        <v>190</v>
      </c>
      <c r="G113" s="31">
        <v>80000</v>
      </c>
      <c r="H113" s="32">
        <v>37795</v>
      </c>
    </row>
    <row r="114" spans="1:8" ht="13.5" customHeight="1">
      <c r="A114" s="30" t="s">
        <v>737</v>
      </c>
      <c r="B114" s="30" t="s">
        <v>200</v>
      </c>
      <c r="C114" s="30" t="s">
        <v>292</v>
      </c>
      <c r="D114" s="30" t="s">
        <v>738</v>
      </c>
      <c r="E114" s="30" t="s">
        <v>203</v>
      </c>
      <c r="F114" s="30" t="s">
        <v>137</v>
      </c>
      <c r="G114" s="31">
        <v>80000</v>
      </c>
      <c r="H114" s="32">
        <v>37851</v>
      </c>
    </row>
    <row r="115" spans="1:8" ht="13.5" customHeight="1">
      <c r="A115" s="30" t="s">
        <v>739</v>
      </c>
      <c r="B115" s="30" t="s">
        <v>221</v>
      </c>
      <c r="C115" s="30" t="s">
        <v>303</v>
      </c>
      <c r="D115" s="30" t="s">
        <v>740</v>
      </c>
      <c r="E115" s="30" t="s">
        <v>170</v>
      </c>
      <c r="F115" s="30" t="s">
        <v>137</v>
      </c>
      <c r="G115" s="31">
        <v>80000</v>
      </c>
      <c r="H115" s="32">
        <v>37921</v>
      </c>
    </row>
    <row r="116" spans="1:8" ht="13.5" customHeight="1">
      <c r="A116" s="30" t="s">
        <v>741</v>
      </c>
      <c r="B116" s="30" t="s">
        <v>232</v>
      </c>
      <c r="C116" s="30" t="s">
        <v>648</v>
      </c>
      <c r="D116" s="30" t="s">
        <v>742</v>
      </c>
      <c r="E116" s="30" t="s">
        <v>203</v>
      </c>
      <c r="F116" s="30" t="s">
        <v>181</v>
      </c>
      <c r="G116" s="31">
        <v>80000</v>
      </c>
      <c r="H116" s="32">
        <v>37963</v>
      </c>
    </row>
    <row r="117" spans="1:8" ht="13.5" customHeight="1">
      <c r="A117" s="30" t="s">
        <v>743</v>
      </c>
      <c r="B117" s="30" t="s">
        <v>251</v>
      </c>
      <c r="C117" s="30" t="s">
        <v>272</v>
      </c>
      <c r="D117" s="30" t="s">
        <v>744</v>
      </c>
      <c r="E117" s="30" t="s">
        <v>170</v>
      </c>
      <c r="F117" s="30" t="s">
        <v>181</v>
      </c>
      <c r="G117" s="31">
        <v>80000</v>
      </c>
      <c r="H117" s="32">
        <v>38033</v>
      </c>
    </row>
    <row r="118" spans="1:8" ht="13.5" customHeight="1">
      <c r="A118" s="30" t="s">
        <v>745</v>
      </c>
      <c r="B118" s="30" t="s">
        <v>263</v>
      </c>
      <c r="C118" s="30" t="s">
        <v>174</v>
      </c>
      <c r="D118" s="30" t="s">
        <v>746</v>
      </c>
      <c r="E118" s="30" t="s">
        <v>203</v>
      </c>
      <c r="F118" s="30" t="s">
        <v>190</v>
      </c>
      <c r="G118" s="31">
        <v>80000</v>
      </c>
      <c r="H118" s="32">
        <v>38075</v>
      </c>
    </row>
    <row r="119" spans="1:8" ht="13.5" customHeight="1">
      <c r="A119" s="30" t="s">
        <v>747</v>
      </c>
      <c r="B119" s="30" t="s">
        <v>281</v>
      </c>
      <c r="C119" s="30" t="s">
        <v>183</v>
      </c>
      <c r="D119" s="30" t="s">
        <v>748</v>
      </c>
      <c r="E119" s="30" t="s">
        <v>170</v>
      </c>
      <c r="F119" s="30" t="s">
        <v>190</v>
      </c>
      <c r="G119" s="31">
        <v>80000</v>
      </c>
      <c r="H119" s="32">
        <v>38145</v>
      </c>
    </row>
    <row r="120" spans="1:8" ht="13.5" customHeight="1">
      <c r="A120" s="30" t="s">
        <v>749</v>
      </c>
      <c r="B120" s="30" t="s">
        <v>200</v>
      </c>
      <c r="C120" s="30" t="s">
        <v>210</v>
      </c>
      <c r="D120" s="30" t="s">
        <v>750</v>
      </c>
      <c r="E120" s="30" t="s">
        <v>203</v>
      </c>
      <c r="F120" s="30" t="s">
        <v>171</v>
      </c>
      <c r="G120" s="31">
        <v>80000</v>
      </c>
      <c r="H120" s="32">
        <v>38187</v>
      </c>
    </row>
    <row r="121" spans="1:8" ht="13.5" customHeight="1">
      <c r="A121" s="30" t="s">
        <v>751</v>
      </c>
      <c r="B121" s="30" t="s">
        <v>278</v>
      </c>
      <c r="C121" s="30" t="s">
        <v>229</v>
      </c>
      <c r="D121" s="30" t="s">
        <v>752</v>
      </c>
      <c r="E121" s="30" t="s">
        <v>170</v>
      </c>
      <c r="F121" s="30" t="s">
        <v>171</v>
      </c>
      <c r="G121" s="31">
        <v>80000</v>
      </c>
      <c r="H121" s="32">
        <v>38257</v>
      </c>
    </row>
    <row r="122" spans="1:8" ht="13.5" customHeight="1">
      <c r="A122" s="30" t="s">
        <v>753</v>
      </c>
      <c r="B122" s="30" t="s">
        <v>647</v>
      </c>
      <c r="C122" s="30" t="s">
        <v>240</v>
      </c>
      <c r="D122" s="30" t="s">
        <v>754</v>
      </c>
      <c r="E122" s="30" t="s">
        <v>203</v>
      </c>
      <c r="F122" s="30" t="s">
        <v>140</v>
      </c>
      <c r="G122" s="31">
        <v>80000</v>
      </c>
      <c r="H122" s="32">
        <v>38299</v>
      </c>
    </row>
    <row r="123" spans="1:8" ht="13.5" customHeight="1">
      <c r="A123" s="30" t="s">
        <v>755</v>
      </c>
      <c r="B123" s="30" t="s">
        <v>651</v>
      </c>
      <c r="C123" s="30" t="s">
        <v>260</v>
      </c>
      <c r="D123" s="30" t="s">
        <v>756</v>
      </c>
      <c r="E123" s="30" t="s">
        <v>170</v>
      </c>
      <c r="F123" s="30" t="s">
        <v>140</v>
      </c>
      <c r="G123" s="31">
        <v>80000</v>
      </c>
      <c r="H123" s="32">
        <v>38369</v>
      </c>
    </row>
    <row r="124" spans="1:8" ht="13.5" customHeight="1">
      <c r="A124" s="30" t="s">
        <v>757</v>
      </c>
      <c r="B124" s="30" t="s">
        <v>574</v>
      </c>
      <c r="C124" s="30" t="s">
        <v>275</v>
      </c>
      <c r="D124" s="30" t="s">
        <v>758</v>
      </c>
      <c r="E124" s="30" t="s">
        <v>170</v>
      </c>
      <c r="F124" s="30" t="s">
        <v>190</v>
      </c>
      <c r="G124" s="31">
        <v>80000</v>
      </c>
      <c r="H124" s="32">
        <v>38425</v>
      </c>
    </row>
    <row r="125" spans="1:8" ht="13.5" customHeight="1">
      <c r="A125" s="30" t="s">
        <v>759</v>
      </c>
      <c r="B125" s="30" t="s">
        <v>578</v>
      </c>
      <c r="C125" s="30" t="s">
        <v>292</v>
      </c>
      <c r="D125" s="30" t="s">
        <v>760</v>
      </c>
      <c r="E125" s="30" t="s">
        <v>176</v>
      </c>
      <c r="F125" s="30" t="s">
        <v>190</v>
      </c>
      <c r="G125" s="31">
        <v>80000</v>
      </c>
      <c r="H125" s="32">
        <v>38495</v>
      </c>
    </row>
    <row r="126" spans="1:8" ht="13.5" customHeight="1">
      <c r="A126" s="30" t="s">
        <v>761</v>
      </c>
      <c r="B126" s="30" t="s">
        <v>599</v>
      </c>
      <c r="C126" s="30" t="s">
        <v>303</v>
      </c>
      <c r="D126" s="30" t="s">
        <v>762</v>
      </c>
      <c r="E126" s="30" t="s">
        <v>170</v>
      </c>
      <c r="F126" s="30" t="s">
        <v>171</v>
      </c>
      <c r="G126" s="31">
        <v>80000</v>
      </c>
      <c r="H126" s="32">
        <v>38537</v>
      </c>
    </row>
    <row r="127" spans="1:8" ht="13.5" customHeight="1">
      <c r="A127" s="30" t="s">
        <v>763</v>
      </c>
      <c r="B127" s="30" t="s">
        <v>173</v>
      </c>
      <c r="C127" s="30" t="s">
        <v>648</v>
      </c>
      <c r="D127" s="30" t="s">
        <v>764</v>
      </c>
      <c r="E127" s="30" t="s">
        <v>176</v>
      </c>
      <c r="F127" s="30" t="s">
        <v>171</v>
      </c>
      <c r="G127" s="31">
        <v>80000</v>
      </c>
      <c r="H127" s="32">
        <v>35573</v>
      </c>
    </row>
    <row r="128" spans="1:8" ht="13.5" customHeight="1">
      <c r="A128" s="30" t="s">
        <v>765</v>
      </c>
      <c r="B128" s="30" t="s">
        <v>187</v>
      </c>
      <c r="C128" s="30" t="s">
        <v>528</v>
      </c>
      <c r="D128" s="30" t="s">
        <v>766</v>
      </c>
      <c r="E128" s="30" t="s">
        <v>170</v>
      </c>
      <c r="F128" s="30" t="s">
        <v>140</v>
      </c>
      <c r="G128" s="31">
        <v>80000</v>
      </c>
      <c r="H128" s="32">
        <v>35665</v>
      </c>
    </row>
    <row r="129" spans="1:8" ht="13.5" customHeight="1">
      <c r="A129" s="30" t="s">
        <v>767</v>
      </c>
      <c r="B129" s="30" t="s">
        <v>209</v>
      </c>
      <c r="C129" s="30" t="s">
        <v>532</v>
      </c>
      <c r="D129" s="30" t="s">
        <v>768</v>
      </c>
      <c r="E129" s="30" t="s">
        <v>176</v>
      </c>
      <c r="F129" s="30" t="s">
        <v>140</v>
      </c>
      <c r="G129" s="31">
        <v>80000</v>
      </c>
      <c r="H129" s="32">
        <v>35818</v>
      </c>
    </row>
    <row r="130" spans="1:8" ht="13.5" customHeight="1">
      <c r="A130" s="30" t="s">
        <v>769</v>
      </c>
      <c r="B130" s="30" t="s">
        <v>221</v>
      </c>
      <c r="C130" s="30" t="s">
        <v>626</v>
      </c>
      <c r="D130" s="30" t="s">
        <v>770</v>
      </c>
      <c r="E130" s="30" t="s">
        <v>170</v>
      </c>
      <c r="F130" s="30" t="s">
        <v>137</v>
      </c>
      <c r="G130" s="31">
        <v>80000</v>
      </c>
      <c r="H130" s="32">
        <v>35908</v>
      </c>
    </row>
    <row r="131" spans="1:8" ht="13.5" customHeight="1">
      <c r="A131" s="30" t="s">
        <v>771</v>
      </c>
      <c r="B131" s="30" t="s">
        <v>239</v>
      </c>
      <c r="C131" s="30" t="s">
        <v>550</v>
      </c>
      <c r="D131" s="30" t="s">
        <v>772</v>
      </c>
      <c r="E131" s="30" t="s">
        <v>176</v>
      </c>
      <c r="F131" s="30" t="s">
        <v>137</v>
      </c>
      <c r="G131" s="31">
        <v>80000</v>
      </c>
      <c r="H131" s="32">
        <v>36061</v>
      </c>
    </row>
    <row r="132" spans="1:8" ht="13.5" customHeight="1">
      <c r="A132" s="30" t="s">
        <v>287</v>
      </c>
      <c r="B132" s="30" t="s">
        <v>288</v>
      </c>
      <c r="C132" s="30" t="s">
        <v>289</v>
      </c>
      <c r="D132" s="30" t="s">
        <v>290</v>
      </c>
      <c r="E132" s="30" t="s">
        <v>170</v>
      </c>
      <c r="F132" s="30" t="s">
        <v>137</v>
      </c>
      <c r="G132" s="31">
        <v>84000</v>
      </c>
      <c r="H132" s="32">
        <v>36831</v>
      </c>
    </row>
    <row r="133" spans="1:8" ht="13.5" customHeight="1">
      <c r="A133" s="30" t="s">
        <v>305</v>
      </c>
      <c r="B133" s="30" t="s">
        <v>306</v>
      </c>
      <c r="C133" s="30" t="s">
        <v>307</v>
      </c>
      <c r="D133" s="30" t="s">
        <v>308</v>
      </c>
      <c r="E133" s="30" t="s">
        <v>176</v>
      </c>
      <c r="F133" s="30" t="s">
        <v>137</v>
      </c>
      <c r="G133" s="31">
        <v>84000</v>
      </c>
      <c r="H133" s="32">
        <v>36982</v>
      </c>
    </row>
    <row r="134" spans="1:8" ht="13.5" customHeight="1">
      <c r="A134" s="30" t="s">
        <v>773</v>
      </c>
      <c r="B134" s="30" t="s">
        <v>774</v>
      </c>
      <c r="C134" s="30" t="s">
        <v>682</v>
      </c>
      <c r="D134" s="30" t="s">
        <v>775</v>
      </c>
      <c r="E134" s="30" t="s">
        <v>195</v>
      </c>
      <c r="F134" s="30" t="s">
        <v>137</v>
      </c>
      <c r="G134" s="31">
        <v>84000</v>
      </c>
      <c r="H134" s="32">
        <v>37135</v>
      </c>
    </row>
    <row r="135" spans="1:8" ht="13.5" customHeight="1">
      <c r="A135" s="30" t="s">
        <v>776</v>
      </c>
      <c r="B135" s="30" t="s">
        <v>777</v>
      </c>
      <c r="C135" s="30" t="s">
        <v>707</v>
      </c>
      <c r="D135" s="30" t="s">
        <v>778</v>
      </c>
      <c r="E135" s="30" t="s">
        <v>203</v>
      </c>
      <c r="F135" s="30" t="s">
        <v>137</v>
      </c>
      <c r="G135" s="31">
        <v>84000</v>
      </c>
      <c r="H135" s="32">
        <v>37288</v>
      </c>
    </row>
    <row r="136" spans="1:8" ht="13.5" customHeight="1">
      <c r="A136" s="30" t="s">
        <v>779</v>
      </c>
      <c r="B136" s="30" t="s">
        <v>206</v>
      </c>
      <c r="C136" s="30" t="s">
        <v>626</v>
      </c>
      <c r="D136" s="30" t="s">
        <v>780</v>
      </c>
      <c r="E136" s="30" t="s">
        <v>170</v>
      </c>
      <c r="F136" s="30" t="s">
        <v>137</v>
      </c>
      <c r="G136" s="31">
        <v>84000</v>
      </c>
      <c r="H136" s="32">
        <v>37438</v>
      </c>
    </row>
    <row r="137" spans="1:8" ht="13.5" customHeight="1">
      <c r="A137" s="30" t="s">
        <v>781</v>
      </c>
      <c r="B137" s="30" t="s">
        <v>561</v>
      </c>
      <c r="C137" s="30" t="s">
        <v>550</v>
      </c>
      <c r="D137" s="30" t="s">
        <v>782</v>
      </c>
      <c r="E137" s="30" t="s">
        <v>176</v>
      </c>
      <c r="F137" s="30" t="s">
        <v>137</v>
      </c>
      <c r="G137" s="31">
        <v>84000</v>
      </c>
      <c r="H137" s="32">
        <v>37591</v>
      </c>
    </row>
    <row r="138" spans="1:8" ht="13.5" customHeight="1">
      <c r="A138" s="30" t="s">
        <v>783</v>
      </c>
      <c r="B138" s="30" t="s">
        <v>296</v>
      </c>
      <c r="C138" s="30" t="s">
        <v>784</v>
      </c>
      <c r="D138" s="30" t="s">
        <v>785</v>
      </c>
      <c r="E138" s="30" t="s">
        <v>195</v>
      </c>
      <c r="F138" s="30" t="s">
        <v>137</v>
      </c>
      <c r="G138" s="31">
        <v>84000</v>
      </c>
      <c r="H138" s="32">
        <v>37742</v>
      </c>
    </row>
    <row r="139" spans="1:8" ht="13.5" customHeight="1">
      <c r="A139" s="30" t="s">
        <v>786</v>
      </c>
      <c r="B139" s="30" t="s">
        <v>192</v>
      </c>
      <c r="C139" s="30" t="s">
        <v>707</v>
      </c>
      <c r="D139" s="30" t="s">
        <v>787</v>
      </c>
      <c r="E139" s="30" t="s">
        <v>203</v>
      </c>
      <c r="F139" s="30" t="s">
        <v>137</v>
      </c>
      <c r="G139" s="31">
        <v>84000</v>
      </c>
      <c r="H139" s="32">
        <v>37895</v>
      </c>
    </row>
    <row r="140" spans="1:8" ht="13.5" customHeight="1">
      <c r="A140" s="30" t="s">
        <v>204</v>
      </c>
      <c r="B140" s="30" t="s">
        <v>205</v>
      </c>
      <c r="C140" s="30" t="s">
        <v>206</v>
      </c>
      <c r="D140" s="30" t="s">
        <v>207</v>
      </c>
      <c r="E140" s="30" t="s">
        <v>170</v>
      </c>
      <c r="F140" s="30" t="s">
        <v>137</v>
      </c>
      <c r="G140" s="31">
        <v>85000</v>
      </c>
      <c r="H140" s="32">
        <v>37715</v>
      </c>
    </row>
    <row r="141" spans="1:8" ht="13.5" customHeight="1">
      <c r="A141" s="30" t="s">
        <v>208</v>
      </c>
      <c r="B141" s="30" t="s">
        <v>209</v>
      </c>
      <c r="C141" s="30" t="s">
        <v>210</v>
      </c>
      <c r="D141" s="30" t="s">
        <v>211</v>
      </c>
      <c r="E141" s="30" t="s">
        <v>203</v>
      </c>
      <c r="F141" s="30" t="s">
        <v>137</v>
      </c>
      <c r="G141" s="31">
        <v>85000</v>
      </c>
      <c r="H141" s="32">
        <v>35883</v>
      </c>
    </row>
    <row r="142" spans="1:8" ht="13.5" customHeight="1">
      <c r="A142" s="30" t="s">
        <v>220</v>
      </c>
      <c r="B142" s="30" t="s">
        <v>221</v>
      </c>
      <c r="C142" s="30" t="s">
        <v>222</v>
      </c>
      <c r="D142" s="30" t="s">
        <v>223</v>
      </c>
      <c r="E142" s="30" t="s">
        <v>203</v>
      </c>
      <c r="F142" s="30" t="s">
        <v>137</v>
      </c>
      <c r="G142" s="31">
        <v>85000</v>
      </c>
      <c r="H142" s="32">
        <v>36654</v>
      </c>
    </row>
    <row r="143" spans="1:8" ht="13.5" customHeight="1">
      <c r="A143" s="30" t="s">
        <v>224</v>
      </c>
      <c r="B143" s="30" t="s">
        <v>225</v>
      </c>
      <c r="C143" s="30" t="s">
        <v>174</v>
      </c>
      <c r="D143" s="30" t="s">
        <v>226</v>
      </c>
      <c r="E143" s="30" t="s">
        <v>195</v>
      </c>
      <c r="F143" s="30" t="s">
        <v>137</v>
      </c>
      <c r="G143" s="31">
        <v>85000</v>
      </c>
      <c r="H143" s="32">
        <v>38366</v>
      </c>
    </row>
    <row r="144" spans="1:8" ht="13.5" customHeight="1">
      <c r="A144" s="30" t="s">
        <v>227</v>
      </c>
      <c r="B144" s="30" t="s">
        <v>228</v>
      </c>
      <c r="C144" s="30" t="s">
        <v>229</v>
      </c>
      <c r="D144" s="30" t="s">
        <v>230</v>
      </c>
      <c r="E144" s="30" t="s">
        <v>203</v>
      </c>
      <c r="F144" s="30" t="s">
        <v>137</v>
      </c>
      <c r="G144" s="31">
        <v>85000</v>
      </c>
      <c r="H144" s="32">
        <v>37840</v>
      </c>
    </row>
    <row r="145" spans="1:8" ht="13.5" customHeight="1">
      <c r="A145" s="30" t="s">
        <v>255</v>
      </c>
      <c r="B145" s="30" t="s">
        <v>256</v>
      </c>
      <c r="C145" s="30" t="s">
        <v>257</v>
      </c>
      <c r="D145" s="30" t="s">
        <v>258</v>
      </c>
      <c r="E145" s="30" t="s">
        <v>176</v>
      </c>
      <c r="F145" s="30" t="s">
        <v>137</v>
      </c>
      <c r="G145" s="31">
        <v>85000</v>
      </c>
      <c r="H145" s="32">
        <v>37545</v>
      </c>
    </row>
    <row r="146" spans="1:8" ht="13.5" customHeight="1">
      <c r="A146" s="30" t="s">
        <v>788</v>
      </c>
      <c r="B146" s="30" t="s">
        <v>243</v>
      </c>
      <c r="C146" s="30" t="s">
        <v>252</v>
      </c>
      <c r="D146" s="30" t="s">
        <v>789</v>
      </c>
      <c r="E146" s="30" t="s">
        <v>170</v>
      </c>
      <c r="F146" s="30" t="s">
        <v>171</v>
      </c>
      <c r="G146" s="31">
        <v>85000</v>
      </c>
      <c r="H146" s="32">
        <v>36474</v>
      </c>
    </row>
    <row r="147" spans="1:8" ht="13.5" customHeight="1">
      <c r="A147" s="30" t="s">
        <v>790</v>
      </c>
      <c r="B147" s="30" t="s">
        <v>192</v>
      </c>
      <c r="C147" s="30" t="s">
        <v>285</v>
      </c>
      <c r="D147" s="30" t="s">
        <v>791</v>
      </c>
      <c r="E147" s="30" t="s">
        <v>176</v>
      </c>
      <c r="F147" s="30" t="s">
        <v>181</v>
      </c>
      <c r="G147" s="31">
        <v>85000</v>
      </c>
      <c r="H147" s="32">
        <v>37823</v>
      </c>
    </row>
    <row r="148" spans="1:8" ht="13.5" customHeight="1">
      <c r="A148" s="30" t="s">
        <v>792</v>
      </c>
      <c r="B148" s="30" t="s">
        <v>614</v>
      </c>
      <c r="C148" s="30" t="s">
        <v>268</v>
      </c>
      <c r="D148" s="30" t="s">
        <v>793</v>
      </c>
      <c r="E148" s="30" t="s">
        <v>195</v>
      </c>
      <c r="F148" s="30" t="s">
        <v>171</v>
      </c>
      <c r="G148" s="31">
        <v>85000</v>
      </c>
      <c r="H148" s="32">
        <v>38397</v>
      </c>
    </row>
    <row r="149" spans="1:8" ht="13.5" customHeight="1">
      <c r="A149" s="30" t="s">
        <v>794</v>
      </c>
      <c r="B149" s="30" t="s">
        <v>247</v>
      </c>
      <c r="C149" s="30" t="s">
        <v>540</v>
      </c>
      <c r="D149" s="30" t="s">
        <v>795</v>
      </c>
      <c r="E149" s="30" t="s">
        <v>203</v>
      </c>
      <c r="F149" s="30" t="s">
        <v>140</v>
      </c>
      <c r="G149" s="31">
        <v>85000</v>
      </c>
      <c r="H149" s="32">
        <v>36122</v>
      </c>
    </row>
    <row r="150" spans="1:8" ht="13.5" customHeight="1">
      <c r="A150" s="30" t="s">
        <v>250</v>
      </c>
      <c r="B150" s="30" t="s">
        <v>251</v>
      </c>
      <c r="C150" s="30" t="s">
        <v>252</v>
      </c>
      <c r="D150" s="30" t="s">
        <v>253</v>
      </c>
      <c r="E150" s="30" t="s">
        <v>203</v>
      </c>
      <c r="F150" s="30" t="s">
        <v>254</v>
      </c>
      <c r="G150" s="31">
        <v>86000</v>
      </c>
      <c r="H150" s="32">
        <v>35470</v>
      </c>
    </row>
    <row r="151" spans="1:8" ht="13.5" customHeight="1">
      <c r="A151" s="30" t="s">
        <v>182</v>
      </c>
      <c r="B151" s="30" t="s">
        <v>183</v>
      </c>
      <c r="C151" s="30" t="s">
        <v>184</v>
      </c>
      <c r="D151" s="30" t="s">
        <v>185</v>
      </c>
      <c r="E151" s="30" t="s">
        <v>176</v>
      </c>
      <c r="F151" s="30" t="s">
        <v>181</v>
      </c>
      <c r="G151" s="31">
        <v>90000</v>
      </c>
      <c r="H151" s="32">
        <v>35705</v>
      </c>
    </row>
    <row r="152" spans="1:8" ht="13.5" customHeight="1">
      <c r="A152" s="30" t="s">
        <v>796</v>
      </c>
      <c r="B152" s="30" t="s">
        <v>225</v>
      </c>
      <c r="C152" s="30" t="s">
        <v>272</v>
      </c>
      <c r="D152" s="30" t="s">
        <v>797</v>
      </c>
      <c r="E152" s="30" t="s">
        <v>203</v>
      </c>
      <c r="F152" s="30" t="s">
        <v>171</v>
      </c>
      <c r="G152" s="31">
        <v>90000</v>
      </c>
      <c r="H152" s="32">
        <v>36321</v>
      </c>
    </row>
    <row r="153" spans="1:8" ht="13.5" customHeight="1">
      <c r="A153" s="30" t="s">
        <v>798</v>
      </c>
      <c r="B153" s="30" t="s">
        <v>167</v>
      </c>
      <c r="C153" s="30" t="s">
        <v>268</v>
      </c>
      <c r="D153" s="30" t="s">
        <v>799</v>
      </c>
      <c r="E153" s="30" t="s">
        <v>170</v>
      </c>
      <c r="F153" s="30" t="s">
        <v>181</v>
      </c>
      <c r="G153" s="31">
        <v>90000</v>
      </c>
      <c r="H153" s="32">
        <v>37753</v>
      </c>
    </row>
    <row r="154" spans="1:8" ht="13.5" customHeight="1">
      <c r="A154" s="30" t="s">
        <v>800</v>
      </c>
      <c r="B154" s="30" t="s">
        <v>209</v>
      </c>
      <c r="C154" s="30" t="s">
        <v>296</v>
      </c>
      <c r="D154" s="30" t="s">
        <v>801</v>
      </c>
      <c r="E154" s="30" t="s">
        <v>176</v>
      </c>
      <c r="F154" s="30" t="s">
        <v>140</v>
      </c>
      <c r="G154" s="31">
        <v>90000</v>
      </c>
      <c r="H154" s="32">
        <v>37879</v>
      </c>
    </row>
    <row r="155" spans="1:8" ht="13.5" customHeight="1">
      <c r="A155" s="30" t="s">
        <v>802</v>
      </c>
      <c r="B155" s="30" t="s">
        <v>239</v>
      </c>
      <c r="C155" s="30" t="s">
        <v>222</v>
      </c>
      <c r="D155" s="30" t="s">
        <v>803</v>
      </c>
      <c r="E155" s="30" t="s">
        <v>176</v>
      </c>
      <c r="F155" s="30" t="s">
        <v>137</v>
      </c>
      <c r="G155" s="31">
        <v>90000</v>
      </c>
      <c r="H155" s="32">
        <v>37991</v>
      </c>
    </row>
    <row r="156" spans="1:8" ht="13.5" customHeight="1">
      <c r="A156" s="30" t="s">
        <v>804</v>
      </c>
      <c r="B156" s="30" t="s">
        <v>271</v>
      </c>
      <c r="C156" s="30" t="s">
        <v>184</v>
      </c>
      <c r="D156" s="30" t="s">
        <v>805</v>
      </c>
      <c r="E156" s="30" t="s">
        <v>176</v>
      </c>
      <c r="F156" s="30" t="s">
        <v>181</v>
      </c>
      <c r="G156" s="31">
        <v>90000</v>
      </c>
      <c r="H156" s="32">
        <v>38103</v>
      </c>
    </row>
    <row r="157" spans="1:8" ht="13.5" customHeight="1">
      <c r="A157" s="30" t="s">
        <v>806</v>
      </c>
      <c r="B157" s="30" t="s">
        <v>299</v>
      </c>
      <c r="C157" s="30" t="s">
        <v>218</v>
      </c>
      <c r="D157" s="30" t="s">
        <v>807</v>
      </c>
      <c r="E157" s="30" t="s">
        <v>176</v>
      </c>
      <c r="F157" s="30" t="s">
        <v>190</v>
      </c>
      <c r="G157" s="31">
        <v>90000</v>
      </c>
      <c r="H157" s="32">
        <v>38215</v>
      </c>
    </row>
    <row r="158" spans="1:8" ht="13.5" customHeight="1">
      <c r="A158" s="30" t="s">
        <v>808</v>
      </c>
      <c r="B158" s="30" t="s">
        <v>611</v>
      </c>
      <c r="C158" s="30" t="s">
        <v>248</v>
      </c>
      <c r="D158" s="30" t="s">
        <v>809</v>
      </c>
      <c r="E158" s="30" t="s">
        <v>176</v>
      </c>
      <c r="F158" s="30" t="s">
        <v>171</v>
      </c>
      <c r="G158" s="31">
        <v>90000</v>
      </c>
      <c r="H158" s="32">
        <v>38327</v>
      </c>
    </row>
    <row r="159" spans="1:8" ht="13.5" customHeight="1">
      <c r="A159" s="30" t="s">
        <v>810</v>
      </c>
      <c r="B159" s="30" t="s">
        <v>206</v>
      </c>
      <c r="C159" s="30" t="s">
        <v>260</v>
      </c>
      <c r="D159" s="30" t="s">
        <v>811</v>
      </c>
      <c r="E159" s="30" t="s">
        <v>195</v>
      </c>
      <c r="F159" s="30" t="s">
        <v>181</v>
      </c>
      <c r="G159" s="31">
        <v>90000</v>
      </c>
      <c r="H159" s="32">
        <v>38453</v>
      </c>
    </row>
    <row r="160" spans="1:8" ht="13.5" customHeight="1">
      <c r="A160" s="30" t="s">
        <v>812</v>
      </c>
      <c r="B160" s="30" t="s">
        <v>582</v>
      </c>
      <c r="C160" s="30" t="s">
        <v>303</v>
      </c>
      <c r="D160" s="30" t="s">
        <v>813</v>
      </c>
      <c r="E160" s="30" t="s">
        <v>195</v>
      </c>
      <c r="F160" s="30" t="s">
        <v>190</v>
      </c>
      <c r="G160" s="31">
        <v>90000</v>
      </c>
      <c r="H160" s="32">
        <v>35484</v>
      </c>
    </row>
    <row r="161" spans="1:8" ht="13.5" customHeight="1">
      <c r="A161" s="30" t="s">
        <v>814</v>
      </c>
      <c r="B161" s="30" t="s">
        <v>197</v>
      </c>
      <c r="C161" s="30" t="s">
        <v>272</v>
      </c>
      <c r="D161" s="30" t="s">
        <v>815</v>
      </c>
      <c r="E161" s="30" t="s">
        <v>195</v>
      </c>
      <c r="F161" s="30" t="s">
        <v>171</v>
      </c>
      <c r="G161" s="31">
        <v>90000</v>
      </c>
      <c r="H161" s="32">
        <v>35726</v>
      </c>
    </row>
    <row r="162" spans="1:8" ht="13.5" customHeight="1">
      <c r="A162" s="30" t="s">
        <v>816</v>
      </c>
      <c r="B162" s="30" t="s">
        <v>228</v>
      </c>
      <c r="C162" s="30" t="s">
        <v>536</v>
      </c>
      <c r="D162" s="30" t="s">
        <v>817</v>
      </c>
      <c r="E162" s="30" t="s">
        <v>195</v>
      </c>
      <c r="F162" s="30" t="s">
        <v>140</v>
      </c>
      <c r="G162" s="31">
        <v>90000</v>
      </c>
      <c r="H162" s="32">
        <v>35969</v>
      </c>
    </row>
    <row r="163" spans="1:8" ht="13.5" customHeight="1">
      <c r="A163" s="30" t="s">
        <v>177</v>
      </c>
      <c r="B163" s="30" t="s">
        <v>178</v>
      </c>
      <c r="C163" s="30" t="s">
        <v>179</v>
      </c>
      <c r="D163" s="30" t="s">
        <v>180</v>
      </c>
      <c r="E163" s="30" t="s">
        <v>176</v>
      </c>
      <c r="F163" s="30" t="s">
        <v>181</v>
      </c>
      <c r="G163" s="31">
        <v>95000</v>
      </c>
      <c r="H163" s="32">
        <v>36360</v>
      </c>
    </row>
    <row r="164" spans="1:8" ht="13.5" customHeight="1">
      <c r="A164" s="30" t="s">
        <v>199</v>
      </c>
      <c r="B164" s="30" t="s">
        <v>200</v>
      </c>
      <c r="C164" s="30" t="s">
        <v>201</v>
      </c>
      <c r="D164" s="30" t="s">
        <v>202</v>
      </c>
      <c r="E164" s="30" t="s">
        <v>203</v>
      </c>
      <c r="F164" s="30" t="s">
        <v>181</v>
      </c>
      <c r="G164" s="31">
        <v>95000</v>
      </c>
      <c r="H164" s="32">
        <v>36209</v>
      </c>
    </row>
    <row r="165" spans="1:8" ht="13.5" customHeight="1">
      <c r="A165" s="30" t="s">
        <v>234</v>
      </c>
      <c r="B165" s="30" t="s">
        <v>235</v>
      </c>
      <c r="C165" s="30" t="s">
        <v>236</v>
      </c>
      <c r="D165" s="30" t="s">
        <v>237</v>
      </c>
      <c r="E165" s="30" t="s">
        <v>203</v>
      </c>
      <c r="F165" s="30" t="s">
        <v>181</v>
      </c>
      <c r="G165" s="31">
        <v>95000</v>
      </c>
      <c r="H165" s="32">
        <v>36504</v>
      </c>
    </row>
    <row r="166" spans="1:8" ht="13.5" customHeight="1">
      <c r="A166" s="30" t="s">
        <v>238</v>
      </c>
      <c r="B166" s="30" t="s">
        <v>239</v>
      </c>
      <c r="C166" s="30" t="s">
        <v>240</v>
      </c>
      <c r="D166" s="30" t="s">
        <v>241</v>
      </c>
      <c r="E166" s="30" t="s">
        <v>203</v>
      </c>
      <c r="F166" s="30" t="s">
        <v>181</v>
      </c>
      <c r="G166" s="31">
        <v>95000</v>
      </c>
      <c r="H166" s="32">
        <v>37045</v>
      </c>
    </row>
    <row r="167" spans="1:8" ht="13.5" customHeight="1">
      <c r="A167" s="30" t="s">
        <v>818</v>
      </c>
      <c r="B167" s="30" t="s">
        <v>221</v>
      </c>
      <c r="C167" s="30" t="s">
        <v>571</v>
      </c>
      <c r="D167" s="30" t="s">
        <v>819</v>
      </c>
      <c r="E167" s="30" t="s">
        <v>195</v>
      </c>
      <c r="F167" s="30" t="s">
        <v>181</v>
      </c>
      <c r="G167" s="31">
        <v>95000</v>
      </c>
      <c r="H167" s="32">
        <v>36290</v>
      </c>
    </row>
    <row r="168" spans="1:8" ht="13.5" customHeight="1">
      <c r="A168" s="30" t="s">
        <v>820</v>
      </c>
      <c r="B168" s="30" t="s">
        <v>239</v>
      </c>
      <c r="C168" s="30" t="s">
        <v>248</v>
      </c>
      <c r="D168" s="30" t="s">
        <v>821</v>
      </c>
      <c r="E168" s="30" t="s">
        <v>203</v>
      </c>
      <c r="F168" s="30" t="s">
        <v>181</v>
      </c>
      <c r="G168" s="31">
        <v>95000</v>
      </c>
      <c r="H168" s="32">
        <v>36443</v>
      </c>
    </row>
    <row r="169" spans="1:8" ht="13.5" customHeight="1">
      <c r="A169" s="30" t="s">
        <v>822</v>
      </c>
      <c r="B169" s="30" t="s">
        <v>256</v>
      </c>
      <c r="C169" s="30" t="s">
        <v>264</v>
      </c>
      <c r="D169" s="30" t="s">
        <v>823</v>
      </c>
      <c r="E169" s="30" t="s">
        <v>203</v>
      </c>
      <c r="F169" s="30" t="s">
        <v>140</v>
      </c>
      <c r="G169" s="31">
        <v>95000</v>
      </c>
      <c r="H169" s="32">
        <v>37739</v>
      </c>
    </row>
    <row r="170" spans="1:8" ht="13.5" customHeight="1">
      <c r="A170" s="30" t="s">
        <v>824</v>
      </c>
      <c r="B170" s="30" t="s">
        <v>187</v>
      </c>
      <c r="C170" s="30" t="s">
        <v>260</v>
      </c>
      <c r="D170" s="30" t="s">
        <v>825</v>
      </c>
      <c r="E170" s="30" t="s">
        <v>170</v>
      </c>
      <c r="F170" s="30" t="s">
        <v>140</v>
      </c>
      <c r="G170" s="31">
        <v>95000</v>
      </c>
      <c r="H170" s="32">
        <v>37809</v>
      </c>
    </row>
    <row r="171" spans="1:8" ht="13.5" customHeight="1">
      <c r="A171" s="30" t="s">
        <v>826</v>
      </c>
      <c r="B171" s="30" t="s">
        <v>205</v>
      </c>
      <c r="C171" s="30" t="s">
        <v>296</v>
      </c>
      <c r="D171" s="30" t="s">
        <v>827</v>
      </c>
      <c r="E171" s="30" t="s">
        <v>170</v>
      </c>
      <c r="F171" s="30" t="s">
        <v>190</v>
      </c>
      <c r="G171" s="31">
        <v>95000</v>
      </c>
      <c r="H171" s="32">
        <v>37865</v>
      </c>
    </row>
    <row r="172" spans="1:8" ht="13.5" customHeight="1">
      <c r="A172" s="30" t="s">
        <v>828</v>
      </c>
      <c r="B172" s="30" t="s">
        <v>225</v>
      </c>
      <c r="C172" s="30" t="s">
        <v>174</v>
      </c>
      <c r="D172" s="30" t="s">
        <v>829</v>
      </c>
      <c r="E172" s="30" t="s">
        <v>176</v>
      </c>
      <c r="F172" s="30" t="s">
        <v>190</v>
      </c>
      <c r="G172" s="31">
        <v>95000</v>
      </c>
      <c r="H172" s="32">
        <v>37935</v>
      </c>
    </row>
    <row r="173" spans="1:8" ht="13.5" customHeight="1">
      <c r="A173" s="30" t="s">
        <v>830</v>
      </c>
      <c r="B173" s="30" t="s">
        <v>235</v>
      </c>
      <c r="C173" s="30" t="s">
        <v>682</v>
      </c>
      <c r="D173" s="30" t="s">
        <v>831</v>
      </c>
      <c r="E173" s="30" t="s">
        <v>170</v>
      </c>
      <c r="F173" s="30" t="s">
        <v>171</v>
      </c>
      <c r="G173" s="31">
        <v>95000</v>
      </c>
      <c r="H173" s="32">
        <v>37977</v>
      </c>
    </row>
    <row r="174" spans="1:8" ht="13.5" customHeight="1">
      <c r="A174" s="30" t="s">
        <v>832</v>
      </c>
      <c r="B174" s="30" t="s">
        <v>256</v>
      </c>
      <c r="C174" s="30" t="s">
        <v>707</v>
      </c>
      <c r="D174" s="30" t="s">
        <v>833</v>
      </c>
      <c r="E174" s="30" t="s">
        <v>176</v>
      </c>
      <c r="F174" s="30" t="s">
        <v>171</v>
      </c>
      <c r="G174" s="31">
        <v>95000</v>
      </c>
      <c r="H174" s="32">
        <v>38047</v>
      </c>
    </row>
    <row r="175" spans="1:8" ht="13.5" customHeight="1">
      <c r="A175" s="30" t="s">
        <v>834</v>
      </c>
      <c r="B175" s="30" t="s">
        <v>267</v>
      </c>
      <c r="C175" s="30" t="s">
        <v>179</v>
      </c>
      <c r="D175" s="30" t="s">
        <v>835</v>
      </c>
      <c r="E175" s="30" t="s">
        <v>170</v>
      </c>
      <c r="F175" s="30" t="s">
        <v>140</v>
      </c>
      <c r="G175" s="31">
        <v>95000</v>
      </c>
      <c r="H175" s="32">
        <v>38089</v>
      </c>
    </row>
    <row r="176" spans="1:8" ht="13.5" customHeight="1">
      <c r="A176" s="30" t="s">
        <v>836</v>
      </c>
      <c r="B176" s="30" t="s">
        <v>284</v>
      </c>
      <c r="C176" s="30" t="s">
        <v>201</v>
      </c>
      <c r="D176" s="30" t="s">
        <v>837</v>
      </c>
      <c r="E176" s="30" t="s">
        <v>176</v>
      </c>
      <c r="F176" s="30" t="s">
        <v>140</v>
      </c>
      <c r="G176" s="31">
        <v>95000</v>
      </c>
      <c r="H176" s="32">
        <v>38159</v>
      </c>
    </row>
    <row r="177" spans="1:8" ht="13.5" customHeight="1">
      <c r="A177" s="30" t="s">
        <v>838</v>
      </c>
      <c r="B177" s="30" t="s">
        <v>295</v>
      </c>
      <c r="C177" s="30" t="s">
        <v>214</v>
      </c>
      <c r="D177" s="30" t="s">
        <v>839</v>
      </c>
      <c r="E177" s="30" t="s">
        <v>170</v>
      </c>
      <c r="F177" s="30" t="s">
        <v>137</v>
      </c>
      <c r="G177" s="31">
        <v>95000</v>
      </c>
      <c r="H177" s="32">
        <v>38201</v>
      </c>
    </row>
    <row r="178" spans="1:8" ht="13.5" customHeight="1">
      <c r="A178" s="30" t="s">
        <v>840</v>
      </c>
      <c r="B178" s="30" t="s">
        <v>312</v>
      </c>
      <c r="C178" s="30" t="s">
        <v>183</v>
      </c>
      <c r="D178" s="30" t="s">
        <v>841</v>
      </c>
      <c r="E178" s="30" t="s">
        <v>176</v>
      </c>
      <c r="F178" s="30" t="s">
        <v>137</v>
      </c>
      <c r="G178" s="31">
        <v>95000</v>
      </c>
      <c r="H178" s="32">
        <v>38271</v>
      </c>
    </row>
    <row r="179" spans="1:8" ht="13.5" customHeight="1">
      <c r="A179" s="30" t="s">
        <v>842</v>
      </c>
      <c r="B179" s="30" t="s">
        <v>774</v>
      </c>
      <c r="C179" s="30" t="s">
        <v>244</v>
      </c>
      <c r="D179" s="30" t="s">
        <v>843</v>
      </c>
      <c r="E179" s="30" t="s">
        <v>170</v>
      </c>
      <c r="F179" s="30" t="s">
        <v>181</v>
      </c>
      <c r="G179" s="31">
        <v>95000</v>
      </c>
      <c r="H179" s="32">
        <v>38313</v>
      </c>
    </row>
    <row r="180" spans="1:8" ht="13.5" customHeight="1">
      <c r="A180" s="30" t="s">
        <v>844</v>
      </c>
      <c r="B180" s="30" t="s">
        <v>777</v>
      </c>
      <c r="C180" s="30" t="s">
        <v>264</v>
      </c>
      <c r="D180" s="30" t="s">
        <v>845</v>
      </c>
      <c r="E180" s="30" t="s">
        <v>176</v>
      </c>
      <c r="F180" s="30" t="s">
        <v>181</v>
      </c>
      <c r="G180" s="31">
        <v>95000</v>
      </c>
      <c r="H180" s="32">
        <v>38383</v>
      </c>
    </row>
    <row r="181" spans="1:8" ht="13.5" customHeight="1">
      <c r="A181" s="30" t="s">
        <v>846</v>
      </c>
      <c r="B181" s="30" t="s">
        <v>271</v>
      </c>
      <c r="C181" s="30" t="s">
        <v>214</v>
      </c>
      <c r="D181" s="30" t="s">
        <v>847</v>
      </c>
      <c r="E181" s="30" t="s">
        <v>176</v>
      </c>
      <c r="F181" s="30" t="s">
        <v>140</v>
      </c>
      <c r="G181" s="31">
        <v>95000</v>
      </c>
      <c r="H181" s="32">
        <v>38439</v>
      </c>
    </row>
    <row r="182" spans="1:8" ht="13.5" customHeight="1">
      <c r="A182" s="30" t="s">
        <v>848</v>
      </c>
      <c r="B182" s="30" t="s">
        <v>638</v>
      </c>
      <c r="C182" s="30" t="s">
        <v>296</v>
      </c>
      <c r="D182" s="30" t="s">
        <v>849</v>
      </c>
      <c r="E182" s="30" t="s">
        <v>195</v>
      </c>
      <c r="F182" s="30" t="s">
        <v>140</v>
      </c>
      <c r="G182" s="31">
        <v>95000</v>
      </c>
      <c r="H182" s="32">
        <v>38509</v>
      </c>
    </row>
    <row r="183" spans="1:8" ht="13.5" customHeight="1">
      <c r="A183" s="30" t="s">
        <v>850</v>
      </c>
      <c r="B183" s="30" t="s">
        <v>539</v>
      </c>
      <c r="C183" s="30" t="s">
        <v>307</v>
      </c>
      <c r="D183" s="30" t="s">
        <v>851</v>
      </c>
      <c r="E183" s="30" t="s">
        <v>176</v>
      </c>
      <c r="F183" s="30" t="s">
        <v>137</v>
      </c>
      <c r="G183" s="31">
        <v>95000</v>
      </c>
      <c r="H183" s="32">
        <v>38551</v>
      </c>
    </row>
    <row r="184" spans="1:8" ht="13.5" customHeight="1">
      <c r="A184" s="30" t="s">
        <v>852</v>
      </c>
      <c r="B184" s="30" t="s">
        <v>178</v>
      </c>
      <c r="C184" s="30" t="s">
        <v>682</v>
      </c>
      <c r="D184" s="30" t="s">
        <v>853</v>
      </c>
      <c r="E184" s="30" t="s">
        <v>195</v>
      </c>
      <c r="F184" s="30" t="s">
        <v>137</v>
      </c>
      <c r="G184" s="31">
        <v>95000</v>
      </c>
      <c r="H184" s="32">
        <v>35604</v>
      </c>
    </row>
    <row r="185" spans="1:8" ht="13.5" customHeight="1">
      <c r="A185" s="30" t="s">
        <v>854</v>
      </c>
      <c r="B185" s="30" t="s">
        <v>192</v>
      </c>
      <c r="C185" s="30" t="s">
        <v>571</v>
      </c>
      <c r="D185" s="30" t="s">
        <v>855</v>
      </c>
      <c r="E185" s="30" t="s">
        <v>176</v>
      </c>
      <c r="F185" s="30" t="s">
        <v>181</v>
      </c>
      <c r="G185" s="31">
        <v>95000</v>
      </c>
      <c r="H185" s="32">
        <v>35696</v>
      </c>
    </row>
    <row r="186" spans="1:8" ht="13.5" customHeight="1">
      <c r="A186" s="30" t="s">
        <v>856</v>
      </c>
      <c r="B186" s="30" t="s">
        <v>213</v>
      </c>
      <c r="C186" s="30" t="s">
        <v>575</v>
      </c>
      <c r="D186" s="30" t="s">
        <v>857</v>
      </c>
      <c r="E186" s="30" t="s">
        <v>195</v>
      </c>
      <c r="F186" s="30" t="s">
        <v>181</v>
      </c>
      <c r="G186" s="31">
        <v>95000</v>
      </c>
      <c r="H186" s="32">
        <v>35849</v>
      </c>
    </row>
    <row r="187" spans="1:8" ht="13.5" customHeight="1">
      <c r="A187" s="30" t="s">
        <v>858</v>
      </c>
      <c r="B187" s="30" t="s">
        <v>225</v>
      </c>
      <c r="C187" s="30" t="s">
        <v>547</v>
      </c>
      <c r="D187" s="30" t="s">
        <v>859</v>
      </c>
      <c r="E187" s="30" t="s">
        <v>176</v>
      </c>
      <c r="F187" s="30" t="s">
        <v>190</v>
      </c>
      <c r="G187" s="31">
        <v>95000</v>
      </c>
      <c r="H187" s="32">
        <v>35938</v>
      </c>
    </row>
    <row r="188" spans="1:8" ht="13.5" customHeight="1">
      <c r="A188" s="30" t="s">
        <v>860</v>
      </c>
      <c r="B188" s="30" t="s">
        <v>243</v>
      </c>
      <c r="C188" s="30" t="s">
        <v>210</v>
      </c>
      <c r="D188" s="30" t="s">
        <v>861</v>
      </c>
      <c r="E188" s="30" t="s">
        <v>195</v>
      </c>
      <c r="F188" s="30" t="s">
        <v>190</v>
      </c>
      <c r="G188" s="31">
        <v>95000</v>
      </c>
      <c r="H188" s="32">
        <v>36091</v>
      </c>
    </row>
    <row r="189" spans="1:8" ht="13.5" customHeight="1">
      <c r="A189" s="30" t="s">
        <v>191</v>
      </c>
      <c r="B189" s="30" t="s">
        <v>192</v>
      </c>
      <c r="C189" s="30" t="s">
        <v>193</v>
      </c>
      <c r="D189" s="30" t="s">
        <v>194</v>
      </c>
      <c r="E189" s="30" t="s">
        <v>195</v>
      </c>
      <c r="F189" s="30" t="s">
        <v>171</v>
      </c>
      <c r="G189" s="31">
        <v>98000</v>
      </c>
      <c r="H189" s="32">
        <v>37565</v>
      </c>
    </row>
    <row r="190" spans="1:8" ht="13.5" customHeight="1">
      <c r="A190" s="30" t="s">
        <v>862</v>
      </c>
      <c r="B190" s="30" t="s">
        <v>232</v>
      </c>
      <c r="C190" s="30" t="s">
        <v>240</v>
      </c>
      <c r="D190" s="30" t="s">
        <v>863</v>
      </c>
      <c r="E190" s="30" t="s">
        <v>176</v>
      </c>
      <c r="F190" s="30" t="s">
        <v>190</v>
      </c>
      <c r="G190" s="31">
        <v>98000</v>
      </c>
      <c r="H190" s="32">
        <v>36382</v>
      </c>
    </row>
    <row r="191" spans="1:8" ht="13.5" customHeight="1">
      <c r="A191" s="30" t="s">
        <v>864</v>
      </c>
      <c r="B191" s="30" t="s">
        <v>178</v>
      </c>
      <c r="C191" s="30" t="s">
        <v>275</v>
      </c>
      <c r="D191" s="30" t="s">
        <v>865</v>
      </c>
      <c r="E191" s="30" t="s">
        <v>195</v>
      </c>
      <c r="F191" s="30" t="s">
        <v>137</v>
      </c>
      <c r="G191" s="31">
        <v>98000</v>
      </c>
      <c r="H191" s="32">
        <v>37781</v>
      </c>
    </row>
    <row r="192" spans="1:8" ht="13.5" customHeight="1">
      <c r="A192" s="30" t="s">
        <v>866</v>
      </c>
      <c r="B192" s="30" t="s">
        <v>217</v>
      </c>
      <c r="C192" s="30" t="s">
        <v>307</v>
      </c>
      <c r="D192" s="30" t="s">
        <v>867</v>
      </c>
      <c r="E192" s="30" t="s">
        <v>203</v>
      </c>
      <c r="F192" s="30" t="s">
        <v>171</v>
      </c>
      <c r="G192" s="31">
        <v>98000</v>
      </c>
      <c r="H192" s="32">
        <v>37907</v>
      </c>
    </row>
    <row r="193" spans="1:8" ht="13.5" customHeight="1">
      <c r="A193" s="30" t="s">
        <v>868</v>
      </c>
      <c r="B193" s="30" t="s">
        <v>247</v>
      </c>
      <c r="C193" s="30" t="s">
        <v>571</v>
      </c>
      <c r="D193" s="30" t="s">
        <v>869</v>
      </c>
      <c r="E193" s="30" t="s">
        <v>203</v>
      </c>
      <c r="F193" s="30" t="s">
        <v>140</v>
      </c>
      <c r="G193" s="31">
        <v>98000</v>
      </c>
      <c r="H193" s="32">
        <v>38019</v>
      </c>
    </row>
    <row r="194" spans="1:8" ht="13.5" customHeight="1">
      <c r="A194" s="30" t="s">
        <v>870</v>
      </c>
      <c r="B194" s="30" t="s">
        <v>871</v>
      </c>
      <c r="C194" s="30" t="s">
        <v>193</v>
      </c>
      <c r="D194" s="30" t="s">
        <v>872</v>
      </c>
      <c r="E194" s="30" t="s">
        <v>203</v>
      </c>
      <c r="F194" s="30" t="s">
        <v>137</v>
      </c>
      <c r="G194" s="31">
        <v>98000</v>
      </c>
      <c r="H194" s="32">
        <v>38131</v>
      </c>
    </row>
    <row r="195" spans="1:8" ht="13.5" customHeight="1">
      <c r="A195" s="30" t="s">
        <v>873</v>
      </c>
      <c r="B195" s="30" t="s">
        <v>306</v>
      </c>
      <c r="C195" s="30" t="s">
        <v>174</v>
      </c>
      <c r="D195" s="30" t="s">
        <v>874</v>
      </c>
      <c r="E195" s="30" t="s">
        <v>203</v>
      </c>
      <c r="F195" s="30" t="s">
        <v>181</v>
      </c>
      <c r="G195" s="31">
        <v>98000</v>
      </c>
      <c r="H195" s="32">
        <v>38243</v>
      </c>
    </row>
    <row r="196" spans="1:8" ht="13.5" customHeight="1">
      <c r="A196" s="30" t="s">
        <v>875</v>
      </c>
      <c r="B196" s="30" t="s">
        <v>570</v>
      </c>
      <c r="C196" s="30" t="s">
        <v>257</v>
      </c>
      <c r="D196" s="30" t="s">
        <v>876</v>
      </c>
      <c r="E196" s="30" t="s">
        <v>203</v>
      </c>
      <c r="F196" s="30" t="s">
        <v>190</v>
      </c>
      <c r="G196" s="31">
        <v>98000</v>
      </c>
      <c r="H196" s="32">
        <v>38355</v>
      </c>
    </row>
    <row r="197" spans="1:8" ht="13.5" customHeight="1">
      <c r="A197" s="30" t="s">
        <v>877</v>
      </c>
      <c r="B197" s="30" t="s">
        <v>535</v>
      </c>
      <c r="C197" s="30" t="s">
        <v>289</v>
      </c>
      <c r="D197" s="30" t="s">
        <v>878</v>
      </c>
      <c r="E197" s="30" t="s">
        <v>170</v>
      </c>
      <c r="F197" s="30" t="s">
        <v>137</v>
      </c>
      <c r="G197" s="31">
        <v>98000</v>
      </c>
      <c r="H197" s="32">
        <v>38481</v>
      </c>
    </row>
    <row r="198" spans="1:8" ht="13.5" customHeight="1">
      <c r="A198" s="30" t="s">
        <v>879</v>
      </c>
      <c r="B198" s="30" t="s">
        <v>296</v>
      </c>
      <c r="C198" s="30" t="s">
        <v>316</v>
      </c>
      <c r="D198" s="30" t="s">
        <v>880</v>
      </c>
      <c r="E198" s="30" t="s">
        <v>170</v>
      </c>
      <c r="F198" s="30" t="s">
        <v>181</v>
      </c>
      <c r="G198" s="31">
        <v>98000</v>
      </c>
      <c r="H198" s="32">
        <v>35543</v>
      </c>
    </row>
    <row r="199" spans="1:8" ht="13.5" customHeight="1">
      <c r="A199" s="30" t="s">
        <v>881</v>
      </c>
      <c r="B199" s="30" t="s">
        <v>205</v>
      </c>
      <c r="C199" s="30" t="s">
        <v>615</v>
      </c>
      <c r="D199" s="30" t="s">
        <v>882</v>
      </c>
      <c r="E199" s="30" t="s">
        <v>170</v>
      </c>
      <c r="F199" s="30" t="s">
        <v>190</v>
      </c>
      <c r="G199" s="31">
        <v>98000</v>
      </c>
      <c r="H199" s="32">
        <v>35787</v>
      </c>
    </row>
    <row r="200" spans="1:8" ht="13.5" customHeight="1">
      <c r="A200" s="30" t="s">
        <v>883</v>
      </c>
      <c r="B200" s="30" t="s">
        <v>235</v>
      </c>
      <c r="C200" s="30" t="s">
        <v>629</v>
      </c>
      <c r="D200" s="30" t="s">
        <v>884</v>
      </c>
      <c r="E200" s="30" t="s">
        <v>170</v>
      </c>
      <c r="F200" s="30" t="s">
        <v>171</v>
      </c>
      <c r="G200" s="31">
        <v>98000</v>
      </c>
      <c r="H200" s="32">
        <v>36030</v>
      </c>
    </row>
  </sheetData>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205FE172-F4E9-4AAE-8FD9-9ACDE1A9BF7F}">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31</vt:i4>
      </vt:variant>
    </vt:vector>
  </HeadingPairs>
  <TitlesOfParts>
    <vt:vector size="64" baseType="lpstr">
      <vt:lpstr>Addressing Methods </vt:lpstr>
      <vt:lpstr>Basic Formulea &amp; Formatting</vt:lpstr>
      <vt:lpstr>Basic Formulae</vt:lpstr>
      <vt:lpstr>Functions &amp; cond formattin</vt:lpstr>
      <vt:lpstr>if Conditions</vt:lpstr>
      <vt:lpstr>Lookup Functions</vt:lpstr>
      <vt:lpstr>vlookup &amp; hlookup</vt:lpstr>
      <vt:lpstr>Emp Details </vt:lpstr>
      <vt:lpstr>Employees</vt:lpstr>
      <vt:lpstr>Sample Salesperson Report</vt:lpstr>
      <vt:lpstr> auto Filters</vt:lpstr>
      <vt:lpstr>Sorting</vt:lpstr>
      <vt:lpstr>Countif</vt:lpstr>
      <vt:lpstr>condition based  functions</vt:lpstr>
      <vt:lpstr>sumif fns</vt:lpstr>
      <vt:lpstr>Database functions</vt:lpstr>
      <vt:lpstr>Graph</vt:lpstr>
      <vt:lpstr>charts</vt:lpstr>
      <vt:lpstr>vlookup problems</vt:lpstr>
      <vt:lpstr>Consolidate Table</vt:lpstr>
      <vt:lpstr>Solution of PIvot tables</vt:lpstr>
      <vt:lpstr>Pivot tables</vt:lpstr>
      <vt:lpstr>Ptables-1</vt:lpstr>
      <vt:lpstr>pivot tables 3</vt:lpstr>
      <vt:lpstr>Combination</vt:lpstr>
      <vt:lpstr>Lookup Functions-3</vt:lpstr>
      <vt:lpstr>Data</vt:lpstr>
      <vt:lpstr>Category</vt:lpstr>
      <vt:lpstr>Workday</vt:lpstr>
      <vt:lpstr>SumProduct</vt:lpstr>
      <vt:lpstr>Network days</vt:lpstr>
      <vt:lpstr>Task	Start date	#Working days	E</vt:lpstr>
      <vt:lpstr>TimeSheet</vt:lpstr>
      <vt:lpstr>AG_0145</vt:lpstr>
      <vt:lpstr>AG_0189</vt:lpstr>
      <vt:lpstr>AG_0220</vt:lpstr>
      <vt:lpstr>AG_0310</vt:lpstr>
      <vt:lpstr>AG_0355</vt:lpstr>
      <vt:lpstr>AG_0409</vt:lpstr>
      <vt:lpstr>AG_0581</vt:lpstr>
      <vt:lpstr>AG_0600</vt:lpstr>
      <vt:lpstr>AG_0602</vt:lpstr>
      <vt:lpstr>AG_0633</vt:lpstr>
      <vt:lpstr>age</vt:lpstr>
      <vt:lpstr>Amount</vt:lpstr>
      <vt:lpstr>DateDue</vt:lpstr>
      <vt:lpstr>Department</vt:lpstr>
      <vt:lpstr>diff</vt:lpstr>
      <vt:lpstr>diff2</vt:lpstr>
      <vt:lpstr>Difference</vt:lpstr>
      <vt:lpstr>Earnings</vt:lpstr>
      <vt:lpstr>Employee_code</vt:lpstr>
      <vt:lpstr>First_name</vt:lpstr>
      <vt:lpstr>InvoiceNum</vt:lpstr>
      <vt:lpstr>Last_name</vt:lpstr>
      <vt:lpstr>Office</vt:lpstr>
      <vt:lpstr>TimeSheet!Overtime</vt:lpstr>
      <vt:lpstr>TimeSheet!Print_Area</vt:lpstr>
      <vt:lpstr>'Sample Salesperson Report'!Print_Titles</vt:lpstr>
      <vt:lpstr>rating</vt:lpstr>
      <vt:lpstr>Region</vt:lpstr>
      <vt:lpstr>SSN</vt:lpstr>
      <vt:lpstr>Start_date</vt:lpstr>
      <vt:lpstr>Today</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Bali</dc:creator>
  <cp:lastModifiedBy>vikas</cp:lastModifiedBy>
  <dcterms:created xsi:type="dcterms:W3CDTF">2013-02-07T06:46:30Z</dcterms:created>
  <dcterms:modified xsi:type="dcterms:W3CDTF">2025-03-03T08:16:21Z</dcterms:modified>
</cp:coreProperties>
</file>