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6DD7EB76-4FCA-9F41-A75F-5DCE2F1BD57B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CO2" sheetId="28" r:id="rId1"/>
  </sheets>
  <externalReferences>
    <externalReference r:id="rId2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8" l="1"/>
  <c r="A48" i="28" s="1"/>
  <c r="B24" i="28"/>
  <c r="A24" i="28"/>
  <c r="B25" i="28"/>
  <c r="A25" i="28"/>
  <c r="A26" i="28"/>
  <c r="A23" i="28"/>
  <c r="A22" i="28"/>
  <c r="B26" i="28"/>
  <c r="B23" i="28"/>
  <c r="B22" i="28"/>
  <c r="I12" i="28"/>
  <c r="I11" i="28"/>
  <c r="I10" i="28"/>
  <c r="I9" i="28"/>
  <c r="A49" i="28"/>
  <c r="E35" i="28"/>
  <c r="A35" i="28" s="1"/>
  <c r="A47" i="28" s="1"/>
  <c r="G30" i="28"/>
  <c r="F30" i="28"/>
  <c r="B30" i="28" s="1"/>
  <c r="C46" i="28" s="1"/>
  <c r="C20" i="28"/>
  <c r="A20" i="28" s="1"/>
  <c r="C21" i="28"/>
  <c r="A21" i="28" s="1"/>
  <c r="C19" i="28"/>
  <c r="B19" i="28" s="1"/>
  <c r="C18" i="28"/>
  <c r="A18" i="28" s="1"/>
  <c r="B21" i="28" l="1"/>
  <c r="B20" i="28"/>
  <c r="A19" i="28"/>
  <c r="A45" i="28" s="1"/>
  <c r="B18" i="28"/>
  <c r="I13" i="28"/>
  <c r="J12" i="28" s="1"/>
  <c r="A30" i="28"/>
  <c r="A46" i="28" s="1"/>
  <c r="C45" i="28" l="1"/>
  <c r="B51" i="28" s="1"/>
  <c r="B53" i="28" s="1"/>
  <c r="A51" i="28"/>
  <c r="J9" i="28"/>
  <c r="J10" i="28"/>
  <c r="J11" i="28"/>
  <c r="A53" i="28" l="1"/>
  <c r="B49" i="28"/>
  <c r="B46" i="28"/>
  <c r="B48" i="28"/>
  <c r="B47" i="28"/>
  <c r="B45" i="28"/>
</calcChain>
</file>

<file path=xl/sharedStrings.xml><?xml version="1.0" encoding="utf-8"?>
<sst xmlns="http://schemas.openxmlformats.org/spreadsheetml/2006/main" count="99" uniqueCount="76">
  <si>
    <t>TCO2/an</t>
  </si>
  <si>
    <t>kWh/an</t>
  </si>
  <si>
    <t>km/an</t>
  </si>
  <si>
    <t>Treajectoire GIEC : Neutralité carbone en 2050</t>
  </si>
  <si>
    <r>
      <t>Objectifs</t>
    </r>
    <r>
      <rPr>
        <b/>
        <sz val="16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</si>
  <si>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6"/>
        <color rgb="FFED7D31"/>
        <rFont val="Calibri"/>
        <family val="2"/>
        <scheme val="minor"/>
      </rPr>
      <t>6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F0"/>
        <rFont val="Calibri"/>
        <family val="2"/>
        <scheme val="minor"/>
      </rPr>
      <t>4</t>
    </r>
    <r>
      <rPr>
        <b/>
        <sz val="16"/>
        <color rgb="FF000000"/>
        <rFont val="Calibri"/>
        <family val="2"/>
        <scheme val="minor"/>
      </rPr>
      <t xml:space="preserve">, </t>
    </r>
    <r>
      <rPr>
        <b/>
        <sz val="16"/>
        <color rgb="FF00B050"/>
        <rFont val="Calibri"/>
        <family val="2"/>
        <scheme val="minor"/>
      </rPr>
      <t>2</t>
    </r>
    <r>
      <rPr>
        <b/>
        <sz val="16"/>
        <color rgb="FF000000"/>
        <rFont val="Calibri"/>
        <family val="2"/>
        <scheme val="minor"/>
      </rPr>
      <t xml:space="preserve"> </t>
    </r>
    <r>
      <rPr>
        <sz val="16"/>
        <color rgb="FF000000"/>
        <rFont val="Calibri"/>
        <family val="2"/>
        <scheme val="minor"/>
      </rPr>
      <t xml:space="preserve">TCO2/an/p en 2020, </t>
    </r>
    <r>
      <rPr>
        <sz val="16"/>
        <color rgb="FFED7D31"/>
        <rFont val="Calibri"/>
        <family val="2"/>
        <scheme val="minor"/>
      </rPr>
      <t>2030</t>
    </r>
    <r>
      <rPr>
        <sz val="16"/>
        <color rgb="FF000000"/>
        <rFont val="Calibri"/>
        <family val="2"/>
        <scheme val="minor"/>
      </rPr>
      <t>,</t>
    </r>
    <r>
      <rPr>
        <sz val="16"/>
        <color rgb="FF00B0F0"/>
        <rFont val="Calibri"/>
        <family val="2"/>
        <scheme val="minor"/>
      </rPr>
      <t xml:space="preserve"> 2040,</t>
    </r>
    <r>
      <rPr>
        <sz val="16"/>
        <color rgb="FF00B050"/>
        <rFont val="Calibri"/>
        <family val="2"/>
        <scheme val="minor"/>
      </rPr>
      <t xml:space="preserve"> 2050</t>
    </r>
  </si>
  <si>
    <t>TCO2/an/p</t>
  </si>
  <si>
    <t xml:space="preserve">Les   1% les plus riches </t>
  </si>
  <si>
    <t xml:space="preserve">Les 40% classes moyennes </t>
  </si>
  <si>
    <t>Les 50% les plus pauvres</t>
  </si>
  <si>
    <r>
      <t xml:space="preserve">Bilan CO2 de la France </t>
    </r>
    <r>
      <rPr>
        <sz val="18"/>
        <color rgb="FF000000"/>
        <rFont val="Calibri"/>
        <family val="2"/>
        <scheme val="minor"/>
      </rPr>
      <t>2015 (rapport Oxfam)</t>
    </r>
  </si>
  <si>
    <t>Nombre de km/an et consommation moyenne de votre voiture électrique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</si>
  <si>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</si>
  <si>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</si>
  <si>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</si>
  <si>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</si>
  <si>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</si>
  <si>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classe Energétique</t>
  </si>
  <si>
    <t>kWh/m2/an</t>
  </si>
  <si>
    <t>Type</t>
  </si>
  <si>
    <t>kgCO2/kWh</t>
  </si>
  <si>
    <t>Mobilité</t>
  </si>
  <si>
    <t>A partir de ma slide Bilan CO2 dans S1_Exponentielle.pptx/slide 332</t>
  </si>
  <si>
    <t>B</t>
  </si>
  <si>
    <t>PAC</t>
  </si>
  <si>
    <t>% repas avec viande rouge</t>
  </si>
  <si>
    <t>% repas avec viande blanche</t>
  </si>
  <si>
    <t>% repas végétarien</t>
  </si>
  <si>
    <t>Consommation</t>
  </si>
  <si>
    <t>Bilan CO2 et énergétique annuel</t>
  </si>
  <si>
    <t>Logement</t>
  </si>
  <si>
    <t>Alimentation</t>
  </si>
  <si>
    <t>Services Publics</t>
  </si>
  <si>
    <t>Mes émissions et mes actions</t>
  </si>
  <si>
    <t xml:space="preserve">Alimentation </t>
  </si>
  <si>
    <t>Catégorie de revenus (1%, 9%, 40%, 50%)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</si>
  <si>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</si>
  <si>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</si>
  <si>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</si>
  <si>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</si>
  <si>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</si>
  <si>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</si>
  <si>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</si>
  <si>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Votre usage des énergies fossiles chaque année (TCO2/an, kWh/an)</t>
  </si>
  <si>
    <t>Votre usage quotidien des énergies fossiles (kgCO2/jour, kWh/jour)</t>
  </si>
  <si>
    <t>% repas viande rouge, % repas viande blanche, % repas végétarien</t>
  </si>
  <si>
    <t>TCO2</t>
  </si>
  <si>
    <t>%CO2</t>
  </si>
  <si>
    <t>Catégorie</t>
  </si>
  <si>
    <t>TCO2/an en moyenne</t>
  </si>
  <si>
    <t xml:space="preserve">Ce rapport révèle notamment qu’entre 1990 et 2015, </t>
  </si>
  <si>
    <t xml:space="preserve">les 10% les plus riches de la population mondiale ont été responsables de 52% des émissions de CO2 cumulées </t>
  </si>
  <si>
    <t>les 1% les plus riches sont responsables de deux fois plus d’émissions que la moitié la plus pauvre de l’humanité.</t>
  </si>
  <si>
    <t xml:space="preserve">Les   9% les plus riches </t>
  </si>
  <si>
    <t>%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</si>
  <si>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</si>
  <si>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28 TCO2/an c'est : 45% pour sa mobilité avec 7 vols Internatinoaux et 15 vols Nationaux en avion de ligne + 30 000 km/an avec son SUV électrique, une maison de 250m2 classe D chauffage électrique</t>
  </si>
  <si>
    <t>9 TCO2/an c'est : 12% pour sa mobilité avec 1 vol International tous les 3 ans, 2 vols nationaux/an en avion de ligne + 20 000 km/an en voiture électrique et une maison de 150m2 classe D chauffée à l'électricité</t>
  </si>
  <si>
    <t>3 TCO2/an c'est impossible avec 2T de services publics + 1T de consommation, il ne peut rien faire d'autre !!!</t>
  </si>
  <si>
    <t>Trajectoire CO2 2020-2050</t>
  </si>
  <si>
    <t>classe D à B</t>
  </si>
  <si>
    <t>Voiture thermique à électrique</t>
  </si>
  <si>
    <t>Effort de déconsommation</t>
  </si>
  <si>
    <t>Services publics - Forfait 2TCO2/an (The Shift Project)</t>
  </si>
  <si>
    <t>Actions vers la neutralité CO2 en 2050</t>
  </si>
  <si>
    <t>Emissions CO2/an</t>
  </si>
  <si>
    <t>Action 1</t>
  </si>
  <si>
    <t>Action 2</t>
  </si>
  <si>
    <t>Action 3</t>
  </si>
  <si>
    <t>Plus d'avion</t>
  </si>
  <si>
    <t>Action 4</t>
  </si>
  <si>
    <t>VAE Trajet job</t>
  </si>
  <si>
    <t>Action 5</t>
  </si>
  <si>
    <t>déconsommation</t>
  </si>
  <si>
    <t>Service public</t>
  </si>
  <si>
    <t>Alimentation 0% viande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</si>
</sst>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ED7D3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8"/>
      <color rgb="FF4472C4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0" fontId="18" fillId="0" borderId="0" xfId="0" applyFont="1" applyAlignment="1">
      <alignment horizontal="left" vertical="center" readingOrder="1"/>
    </xf>
    <xf numFmtId="0" fontId="20" fillId="0" borderId="0" xfId="0" applyFont="1"/>
    <xf numFmtId="0" fontId="22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center" vertical="center" readingOrder="1"/>
    </xf>
    <xf numFmtId="0" fontId="22" fillId="0" borderId="0" xfId="0" applyFont="1"/>
    <xf numFmtId="0" fontId="22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quotePrefix="1" applyFont="1" applyAlignment="1">
      <alignment horizontal="left" vertical="center" readingOrder="1"/>
    </xf>
    <xf numFmtId="0" fontId="24" fillId="0" borderId="0" xfId="0" applyFont="1" applyAlignment="1">
      <alignment horizontal="center"/>
    </xf>
    <xf numFmtId="0" fontId="10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 vertical="center" readingOrder="1"/>
    </xf>
    <xf numFmtId="0" fontId="26" fillId="0" borderId="0" xfId="0" applyFont="1"/>
    <xf numFmtId="1" fontId="23" fillId="0" borderId="0" xfId="0" applyNumberFormat="1" applyFont="1" applyAlignment="1">
      <alignment horizontal="center" vertical="center" readingOrder="1"/>
    </xf>
    <xf numFmtId="0" fontId="21" fillId="2" borderId="0" xfId="0" applyFont="1" applyFill="1" applyAlignment="1">
      <alignment horizontal="center" vertical="center" readingOrder="1"/>
    </xf>
    <xf numFmtId="0" fontId="21" fillId="2" borderId="0" xfId="0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38" fontId="25" fillId="2" borderId="1" xfId="0" applyNumberFormat="1" applyFont="1" applyFill="1" applyBorder="1" applyAlignment="1">
      <alignment horizontal="center"/>
    </xf>
    <xf numFmtId="164" fontId="23" fillId="0" borderId="0" xfId="0" applyNumberFormat="1" applyFont="1" applyAlignment="1">
      <alignment horizontal="center" vertical="center" readingOrder="1"/>
    </xf>
    <xf numFmtId="164" fontId="7" fillId="0" borderId="0" xfId="0" applyNumberFormat="1" applyFont="1" applyAlignment="1">
      <alignment horizontal="center"/>
    </xf>
    <xf numFmtId="164" fontId="21" fillId="2" borderId="0" xfId="0" applyNumberFormat="1" applyFont="1" applyFill="1" applyAlignment="1">
      <alignment horizontal="center"/>
    </xf>
  </cellXfs>
  <cellStyles count="136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27</xdr:row>
      <xdr:rowOff>38100</xdr:rowOff>
    </xdr:from>
    <xdr:to>
      <xdr:col>15</xdr:col>
      <xdr:colOff>469901</xdr:colOff>
      <xdr:row>35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1:M64"/>
  <sheetViews>
    <sheetView tabSelected="1" topLeftCell="A7" zoomScale="130" zoomScaleNormal="130" workbookViewId="0">
      <selection activeCell="C25" sqref="C25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1" spans="1:12" x14ac:dyDescent="0.2">
      <c r="A1" s="2" t="s">
        <v>22</v>
      </c>
    </row>
    <row r="3" spans="1:12" ht="24" x14ac:dyDescent="0.3">
      <c r="A3" s="16" t="s">
        <v>3</v>
      </c>
    </row>
    <row r="4" spans="1:12" ht="21" x14ac:dyDescent="0.2">
      <c r="A4" s="10" t="s">
        <v>4</v>
      </c>
    </row>
    <row r="5" spans="1:12" ht="21" x14ac:dyDescent="0.25">
      <c r="A5" s="11" t="s">
        <v>5</v>
      </c>
      <c r="L5" s="7" t="s">
        <v>50</v>
      </c>
    </row>
    <row r="6" spans="1:12" ht="19" customHeight="1" x14ac:dyDescent="0.2">
      <c r="L6" t="s">
        <v>51</v>
      </c>
    </row>
    <row r="7" spans="1:12" ht="24" x14ac:dyDescent="0.2">
      <c r="A7" s="15" t="s">
        <v>10</v>
      </c>
      <c r="L7" t="s">
        <v>52</v>
      </c>
    </row>
    <row r="8" spans="1:12" x14ac:dyDescent="0.2">
      <c r="G8" s="1" t="s">
        <v>48</v>
      </c>
      <c r="H8" s="1" t="s">
        <v>0</v>
      </c>
      <c r="I8" s="1" t="s">
        <v>46</v>
      </c>
      <c r="J8" s="1" t="s">
        <v>47</v>
      </c>
    </row>
    <row r="9" spans="1:12" ht="21" x14ac:dyDescent="0.25">
      <c r="A9" s="13">
        <v>300</v>
      </c>
      <c r="B9" s="12" t="s">
        <v>6</v>
      </c>
      <c r="D9" s="12" t="s">
        <v>7</v>
      </c>
      <c r="G9" s="4">
        <v>0.01</v>
      </c>
      <c r="H9" s="3">
        <v>300</v>
      </c>
      <c r="I9" s="1">
        <f>0.01*H9</f>
        <v>3</v>
      </c>
      <c r="J9" s="4">
        <f>I9/I13</f>
        <v>0.2824858757062147</v>
      </c>
      <c r="L9" s="7" t="s">
        <v>55</v>
      </c>
    </row>
    <row r="10" spans="1:12" ht="21" x14ac:dyDescent="0.25">
      <c r="A10" s="13">
        <v>28</v>
      </c>
      <c r="B10" s="12" t="s">
        <v>6</v>
      </c>
      <c r="D10" s="12" t="s">
        <v>53</v>
      </c>
      <c r="G10" s="4">
        <v>0.09</v>
      </c>
      <c r="H10" s="3">
        <v>28</v>
      </c>
      <c r="I10" s="1">
        <f>0.09*H10</f>
        <v>2.52</v>
      </c>
      <c r="J10" s="4">
        <f>I10/I13</f>
        <v>0.23728813559322035</v>
      </c>
      <c r="L10" s="19" t="s">
        <v>56</v>
      </c>
    </row>
    <row r="11" spans="1:12" ht="21" x14ac:dyDescent="0.25">
      <c r="A11" s="13">
        <v>9</v>
      </c>
      <c r="B11" s="12" t="s">
        <v>6</v>
      </c>
      <c r="D11" s="12" t="s">
        <v>8</v>
      </c>
      <c r="G11" s="4">
        <v>0.4</v>
      </c>
      <c r="H11" s="3">
        <v>9</v>
      </c>
      <c r="I11" s="1">
        <f>0.4*H11</f>
        <v>3.6</v>
      </c>
      <c r="J11" s="4">
        <f>I11/I13</f>
        <v>0.33898305084745767</v>
      </c>
      <c r="L11" s="19" t="s">
        <v>57</v>
      </c>
    </row>
    <row r="12" spans="1:12" ht="21" x14ac:dyDescent="0.25">
      <c r="A12" s="12">
        <v>3</v>
      </c>
      <c r="B12" s="12" t="s">
        <v>6</v>
      </c>
      <c r="D12" s="12" t="s">
        <v>9</v>
      </c>
      <c r="G12" s="4">
        <v>0.5</v>
      </c>
      <c r="H12" s="3">
        <v>3</v>
      </c>
      <c r="I12" s="1">
        <f>0.5*H12</f>
        <v>1.5</v>
      </c>
      <c r="J12" s="4">
        <f>I12/I13</f>
        <v>0.14124293785310735</v>
      </c>
      <c r="L12" s="19" t="s">
        <v>58</v>
      </c>
    </row>
    <row r="13" spans="1:12" x14ac:dyDescent="0.2">
      <c r="H13" s="1"/>
      <c r="I13" s="6">
        <f>SUM(I9:I12)</f>
        <v>10.62</v>
      </c>
      <c r="J13" s="5" t="s">
        <v>49</v>
      </c>
    </row>
    <row r="14" spans="1:12" ht="24" x14ac:dyDescent="0.2">
      <c r="A14" s="14" t="s">
        <v>33</v>
      </c>
    </row>
    <row r="15" spans="1:12" ht="24" x14ac:dyDescent="0.2">
      <c r="A15" s="14"/>
    </row>
    <row r="16" spans="1:12" ht="21" x14ac:dyDescent="0.2">
      <c r="A16" s="28" t="s">
        <v>21</v>
      </c>
    </row>
    <row r="17" spans="1:13" ht="19" x14ac:dyDescent="0.25">
      <c r="A17" s="17" t="s">
        <v>0</v>
      </c>
      <c r="B17" s="21" t="s">
        <v>1</v>
      </c>
      <c r="C17" s="21" t="s">
        <v>2</v>
      </c>
      <c r="M17" s="21" t="s">
        <v>42</v>
      </c>
    </row>
    <row r="18" spans="1:13" ht="19" x14ac:dyDescent="0.25">
      <c r="A18" s="30">
        <f>C18/100*30*0.8*3/1000</f>
        <v>0</v>
      </c>
      <c r="B18" s="21">
        <f>C18/100*30*10</f>
        <v>0</v>
      </c>
      <c r="C18" s="20">
        <f>E18*20000</f>
        <v>0</v>
      </c>
      <c r="D18" s="1"/>
      <c r="E18" s="31">
        <v>0</v>
      </c>
      <c r="F18" s="22" t="s">
        <v>36</v>
      </c>
      <c r="G18" s="19"/>
      <c r="H18" s="19"/>
    </row>
    <row r="19" spans="1:13" ht="19" x14ac:dyDescent="0.25">
      <c r="A19" s="40">
        <f>C19/100*3*0.8*3/1000</f>
        <v>14.4</v>
      </c>
      <c r="B19" s="21">
        <f>C19/100*3*10</f>
        <v>60000</v>
      </c>
      <c r="C19" s="20">
        <f>E19*20000</f>
        <v>200000</v>
      </c>
      <c r="D19" s="21"/>
      <c r="E19" s="31">
        <v>10</v>
      </c>
      <c r="F19" s="22" t="s">
        <v>37</v>
      </c>
      <c r="G19" s="19"/>
      <c r="H19" s="19"/>
    </row>
    <row r="20" spans="1:13" ht="19" x14ac:dyDescent="0.25">
      <c r="A20" s="30">
        <f>C20/100*30*0.8*3/1000</f>
        <v>0</v>
      </c>
      <c r="B20" s="21">
        <f>C20/100*30*10</f>
        <v>0</v>
      </c>
      <c r="C20" s="20">
        <f>E20*2000</f>
        <v>0</v>
      </c>
      <c r="D20" s="21"/>
      <c r="E20" s="32">
        <v>0</v>
      </c>
      <c r="F20" s="22" t="s">
        <v>38</v>
      </c>
      <c r="G20" s="19"/>
      <c r="H20" s="19"/>
    </row>
    <row r="21" spans="1:13" ht="19" x14ac:dyDescent="0.25">
      <c r="A21" s="40">
        <f>C21/100*3*0.8*3/1000</f>
        <v>1.44</v>
      </c>
      <c r="B21" s="21">
        <f>C21/100*3*10</f>
        <v>6000</v>
      </c>
      <c r="C21" s="20">
        <f>E21*2000</f>
        <v>20000</v>
      </c>
      <c r="D21" s="21"/>
      <c r="E21" s="32">
        <v>10</v>
      </c>
      <c r="F21" s="22" t="s">
        <v>39</v>
      </c>
      <c r="G21" s="19"/>
      <c r="H21" s="19"/>
    </row>
    <row r="22" spans="1:13" ht="19" x14ac:dyDescent="0.25">
      <c r="A22" s="30">
        <f>C22/100*D22*0.8*3/1000</f>
        <v>0</v>
      </c>
      <c r="B22" s="21">
        <f>C22*D22/100*10</f>
        <v>0</v>
      </c>
      <c r="C22" s="32">
        <v>0</v>
      </c>
      <c r="D22" s="32">
        <v>4.5</v>
      </c>
      <c r="E22" s="21" t="s">
        <v>12</v>
      </c>
      <c r="F22" s="22" t="s">
        <v>15</v>
      </c>
      <c r="G22" s="19"/>
      <c r="H22" s="19"/>
      <c r="M22" s="36">
        <v>7</v>
      </c>
    </row>
    <row r="23" spans="1:13" ht="19" x14ac:dyDescent="0.25">
      <c r="A23" s="40">
        <f>C23/100*D23*0.08/1000</f>
        <v>0</v>
      </c>
      <c r="B23" s="21">
        <f>C23*D23/100</f>
        <v>0</v>
      </c>
      <c r="C23" s="32">
        <v>0</v>
      </c>
      <c r="D23" s="32">
        <v>25</v>
      </c>
      <c r="E23" s="21" t="s">
        <v>13</v>
      </c>
      <c r="F23" s="22" t="s">
        <v>41</v>
      </c>
      <c r="G23" s="19"/>
      <c r="H23" s="19"/>
      <c r="M23" s="36">
        <v>7</v>
      </c>
    </row>
    <row r="24" spans="1:13" ht="19" x14ac:dyDescent="0.25">
      <c r="A24" s="40">
        <f>C24/100*D24*0.08/1000</f>
        <v>0.48</v>
      </c>
      <c r="B24" s="21">
        <f>C24*D24/100</f>
        <v>6000</v>
      </c>
      <c r="C24" s="32">
        <v>30000</v>
      </c>
      <c r="D24" s="32">
        <v>20</v>
      </c>
      <c r="E24" s="21" t="s">
        <v>13</v>
      </c>
      <c r="F24" s="22" t="s">
        <v>11</v>
      </c>
      <c r="G24" s="19"/>
      <c r="H24" s="19"/>
      <c r="M24" s="36">
        <v>7</v>
      </c>
    </row>
    <row r="25" spans="1:13" ht="19" x14ac:dyDescent="0.25">
      <c r="A25" s="30">
        <f>C25/100*D25*0.08/1000</f>
        <v>0</v>
      </c>
      <c r="B25" s="21">
        <f>C25*D25/100</f>
        <v>0</v>
      </c>
      <c r="C25" s="32">
        <v>0</v>
      </c>
      <c r="D25" s="32">
        <v>6</v>
      </c>
      <c r="E25" s="21" t="s">
        <v>13</v>
      </c>
      <c r="F25" s="22" t="s">
        <v>40</v>
      </c>
      <c r="G25" s="19"/>
      <c r="H25" s="19"/>
      <c r="M25" s="36">
        <v>7</v>
      </c>
    </row>
    <row r="26" spans="1:13" ht="19" x14ac:dyDescent="0.25">
      <c r="A26" s="30">
        <f>C26/100*D26*0.08/1000</f>
        <v>8.0000000000000004E-4</v>
      </c>
      <c r="B26" s="21">
        <f>C26*D26/100</f>
        <v>10</v>
      </c>
      <c r="C26" s="32">
        <v>5000</v>
      </c>
      <c r="D26" s="32">
        <v>0.2</v>
      </c>
      <c r="E26" s="21" t="s">
        <v>13</v>
      </c>
      <c r="F26" s="22" t="s">
        <v>14</v>
      </c>
      <c r="G26" s="19"/>
      <c r="H26" s="19"/>
      <c r="M26" s="36">
        <v>7</v>
      </c>
    </row>
    <row r="27" spans="1:13" x14ac:dyDescent="0.2">
      <c r="A27" s="1"/>
      <c r="B27" s="1"/>
      <c r="C27" s="1"/>
      <c r="D27" s="1"/>
    </row>
    <row r="28" spans="1:13" ht="21" x14ac:dyDescent="0.2">
      <c r="A28" s="27" t="s">
        <v>30</v>
      </c>
      <c r="C28" s="1"/>
      <c r="D28" s="1"/>
    </row>
    <row r="29" spans="1:13" ht="19" x14ac:dyDescent="0.25">
      <c r="A29" s="21" t="s">
        <v>0</v>
      </c>
      <c r="B29" s="21" t="s">
        <v>1</v>
      </c>
      <c r="C29" s="21" t="s">
        <v>16</v>
      </c>
      <c r="D29" s="23" t="s">
        <v>17</v>
      </c>
      <c r="E29" s="21" t="s">
        <v>19</v>
      </c>
      <c r="F29" s="19" t="s">
        <v>18</v>
      </c>
      <c r="G29" s="19" t="s">
        <v>20</v>
      </c>
      <c r="H29" s="19"/>
      <c r="I29" s="19"/>
      <c r="J29" s="19"/>
    </row>
    <row r="30" spans="1:13" ht="19" x14ac:dyDescent="0.25">
      <c r="A30" s="18">
        <f>B30*G30/1000</f>
        <v>0.33600000000000002</v>
      </c>
      <c r="B30" s="21">
        <f>C30*F30</f>
        <v>11200</v>
      </c>
      <c r="C30" s="32">
        <v>160</v>
      </c>
      <c r="D30" s="32" t="s">
        <v>23</v>
      </c>
      <c r="E30" s="32" t="s">
        <v>24</v>
      </c>
      <c r="F30" s="21">
        <f>IF(D30="G",600,IF(D30="F",400,IF(D30="E",300,IF(D30="D",200,IF(D30="C",120,IF(D30="B",70,IF(D30="A",35,200)))))))</f>
        <v>70</v>
      </c>
      <c r="G30" s="21">
        <f>IF(E30="Fioul",0.3,IF(E30="Electricité",0.08,IF(E30="PAC",0.03,IF(E30="Gaz",0.3,IF(E30="Bois",0.3,IF(E30="B",70,IF(E30="A",35,0.3)))))))</f>
        <v>0.03</v>
      </c>
      <c r="H30" s="25"/>
      <c r="I30" s="21"/>
      <c r="J30" s="21"/>
    </row>
    <row r="31" spans="1:13" ht="19" x14ac:dyDescent="0.25">
      <c r="A31" s="18"/>
      <c r="B31" s="19"/>
      <c r="C31" s="19"/>
      <c r="D31" s="19"/>
      <c r="E31" s="19"/>
      <c r="F31" s="19"/>
      <c r="G31" s="19"/>
      <c r="H31" s="22"/>
      <c r="I31" s="21"/>
      <c r="J31" s="21"/>
    </row>
    <row r="32" spans="1:13" ht="19" x14ac:dyDescent="0.25">
      <c r="A32" s="18"/>
      <c r="B32" s="19"/>
      <c r="C32" s="19"/>
      <c r="D32" s="19"/>
      <c r="E32" s="19"/>
      <c r="F32" s="19"/>
      <c r="G32" s="19"/>
      <c r="H32" s="22"/>
      <c r="I32" s="19"/>
      <c r="J32" s="19"/>
    </row>
    <row r="33" spans="1:12" ht="21" x14ac:dyDescent="0.25">
      <c r="A33" s="10" t="s">
        <v>34</v>
      </c>
      <c r="C33" s="19"/>
      <c r="D33" s="19"/>
      <c r="E33" s="19"/>
      <c r="F33" s="19"/>
      <c r="G33" s="19"/>
      <c r="H33" s="19"/>
      <c r="I33" s="19"/>
      <c r="J33" s="19"/>
    </row>
    <row r="34" spans="1:12" ht="19" x14ac:dyDescent="0.25">
      <c r="A34" s="21" t="s">
        <v>0</v>
      </c>
      <c r="B34" s="21" t="s">
        <v>1</v>
      </c>
      <c r="C34" s="19" t="s">
        <v>25</v>
      </c>
      <c r="D34" s="19" t="s">
        <v>26</v>
      </c>
      <c r="E34" s="19" t="s">
        <v>27</v>
      </c>
      <c r="F34" s="19"/>
      <c r="J34" s="19"/>
    </row>
    <row r="35" spans="1:12" ht="19" x14ac:dyDescent="0.25">
      <c r="A35" s="30">
        <f>730*(C35*5.5+D35*1.6+E35*0.5)/1000</f>
        <v>0.36499999999999999</v>
      </c>
      <c r="B35" s="19"/>
      <c r="C35" s="32">
        <v>0</v>
      </c>
      <c r="D35" s="32">
        <v>0</v>
      </c>
      <c r="E35" s="21">
        <f>1-D35-C35</f>
        <v>1</v>
      </c>
      <c r="F35" s="22" t="s">
        <v>45</v>
      </c>
      <c r="I35" s="19"/>
      <c r="J35" s="19"/>
    </row>
    <row r="36" spans="1:12" ht="19" x14ac:dyDescent="0.25">
      <c r="A36" s="18"/>
      <c r="B36" s="19"/>
      <c r="C36" s="21"/>
      <c r="D36" s="21"/>
      <c r="E36" s="21"/>
      <c r="F36" s="19"/>
      <c r="G36" s="19"/>
      <c r="H36" s="22"/>
      <c r="I36" s="19"/>
      <c r="J36" s="19"/>
    </row>
    <row r="37" spans="1:12" ht="21" x14ac:dyDescent="0.25">
      <c r="A37" s="11" t="s">
        <v>28</v>
      </c>
      <c r="B37" s="19"/>
      <c r="C37" s="21"/>
      <c r="D37" s="21"/>
      <c r="E37" s="21"/>
      <c r="F37" s="19"/>
      <c r="G37" s="19"/>
      <c r="H37" s="22"/>
      <c r="I37" s="19"/>
      <c r="J37" s="19"/>
    </row>
    <row r="38" spans="1:12" ht="19" x14ac:dyDescent="0.25">
      <c r="A38" s="21">
        <f>IF(B38=1,80,IF(B38=9,6,IF(B38=40,2,IF(B38=50,1,2))))*D38</f>
        <v>24</v>
      </c>
      <c r="B38" s="32">
        <v>1</v>
      </c>
      <c r="C38" s="19" t="s">
        <v>35</v>
      </c>
      <c r="D38" s="42">
        <v>0.3</v>
      </c>
      <c r="E38" t="s">
        <v>62</v>
      </c>
      <c r="G38" s="19"/>
      <c r="H38" s="22"/>
      <c r="I38" s="19"/>
      <c r="L38" s="19"/>
    </row>
    <row r="39" spans="1:12" ht="19" x14ac:dyDescent="0.25">
      <c r="A39" s="19"/>
      <c r="B39" s="19"/>
      <c r="C39" s="21"/>
      <c r="D39" s="21"/>
      <c r="E39" s="21"/>
      <c r="F39" s="19"/>
      <c r="G39" s="19"/>
      <c r="H39" s="24"/>
      <c r="I39" s="19"/>
      <c r="J39" s="19"/>
      <c r="K39" s="19"/>
      <c r="L39" s="19"/>
    </row>
    <row r="40" spans="1:12" ht="21" x14ac:dyDescent="0.25">
      <c r="A40" s="8" t="s">
        <v>63</v>
      </c>
      <c r="C40" s="1"/>
      <c r="D40" s="1"/>
      <c r="E40" s="1"/>
      <c r="G40" s="19"/>
      <c r="H40" s="19"/>
      <c r="I40" s="19"/>
      <c r="J40" s="19"/>
      <c r="K40" s="19"/>
      <c r="L40" s="19"/>
    </row>
    <row r="41" spans="1:12" ht="19" x14ac:dyDescent="0.25">
      <c r="A41" s="21">
        <v>2</v>
      </c>
      <c r="C41" s="1"/>
      <c r="D41" s="1"/>
      <c r="E41" s="1"/>
      <c r="J41" s="19"/>
      <c r="K41" s="19"/>
      <c r="L41" s="19"/>
    </row>
    <row r="42" spans="1:12" ht="19" x14ac:dyDescent="0.25">
      <c r="A42" s="21"/>
      <c r="C42" s="1"/>
      <c r="D42" s="1"/>
      <c r="E42" s="1"/>
      <c r="J42" s="19"/>
      <c r="K42" s="19"/>
      <c r="L42" s="19"/>
    </row>
    <row r="43" spans="1:12" ht="21" x14ac:dyDescent="0.25">
      <c r="A43" s="8" t="s">
        <v>29</v>
      </c>
      <c r="C43" s="1"/>
      <c r="D43" s="1"/>
      <c r="E43" s="1"/>
      <c r="J43" s="19"/>
      <c r="K43" s="19"/>
      <c r="L43" s="19"/>
    </row>
    <row r="44" spans="1:12" ht="21" x14ac:dyDescent="0.25">
      <c r="A44" s="34" t="s">
        <v>0</v>
      </c>
      <c r="B44" s="9" t="s">
        <v>54</v>
      </c>
      <c r="C44" s="8" t="s">
        <v>1</v>
      </c>
      <c r="D44" s="9" t="s">
        <v>54</v>
      </c>
      <c r="J44" s="19"/>
      <c r="K44" s="19"/>
    </row>
    <row r="45" spans="1:12" ht="21" x14ac:dyDescent="0.25">
      <c r="A45" s="41">
        <f>SUM(A18:A26)</f>
        <v>16.320800000000002</v>
      </c>
      <c r="B45" s="37">
        <f>A45/A51</f>
        <v>0.37936116108577517</v>
      </c>
      <c r="C45" s="33">
        <f>SUM(B18:B26)</f>
        <v>72010</v>
      </c>
      <c r="E45" s="29" t="s">
        <v>21</v>
      </c>
      <c r="F45" s="19"/>
    </row>
    <row r="46" spans="1:12" ht="21" x14ac:dyDescent="0.25">
      <c r="A46" s="41">
        <f>A30</f>
        <v>0.33600000000000002</v>
      </c>
      <c r="B46" s="37">
        <f>A46/A51</f>
        <v>7.8099940030403195E-3</v>
      </c>
      <c r="C46" s="33">
        <f>B30</f>
        <v>11200</v>
      </c>
      <c r="E46" s="27" t="s">
        <v>30</v>
      </c>
      <c r="F46" s="19"/>
    </row>
    <row r="47" spans="1:12" ht="21" x14ac:dyDescent="0.25">
      <c r="A47" s="41">
        <f>A35</f>
        <v>0.36499999999999999</v>
      </c>
      <c r="B47" s="37">
        <f>A47/A51</f>
        <v>8.4840708663979653E-3</v>
      </c>
      <c r="C47" s="35"/>
      <c r="E47" s="10" t="s">
        <v>31</v>
      </c>
      <c r="F47" s="19"/>
    </row>
    <row r="48" spans="1:12" ht="21" x14ac:dyDescent="0.25">
      <c r="A48" s="41">
        <f>A38</f>
        <v>24</v>
      </c>
      <c r="B48" s="37">
        <f>A48/A51</f>
        <v>0.55785671450287999</v>
      </c>
      <c r="C48" s="35"/>
      <c r="E48" s="8" t="s">
        <v>28</v>
      </c>
      <c r="F48" s="19"/>
    </row>
    <row r="49" spans="1:11" ht="21" x14ac:dyDescent="0.25">
      <c r="A49" s="41">
        <f>A41</f>
        <v>2</v>
      </c>
      <c r="B49" s="37">
        <f>A49/A51</f>
        <v>4.6488059541906664E-2</v>
      </c>
      <c r="C49" s="35"/>
      <c r="E49" s="8" t="s">
        <v>32</v>
      </c>
      <c r="F49" s="19"/>
    </row>
    <row r="50" spans="1:11" ht="17" thickBot="1" x14ac:dyDescent="0.25"/>
    <row r="51" spans="1:11" ht="25" thickBot="1" x14ac:dyDescent="0.35">
      <c r="A51" s="39">
        <f>SUM(A45:A49)</f>
        <v>43.021799999999999</v>
      </c>
      <c r="B51" s="38">
        <f>SUM(C45:C49)</f>
        <v>83210</v>
      </c>
      <c r="C51" s="8" t="s">
        <v>43</v>
      </c>
      <c r="D51" s="19"/>
    </row>
    <row r="52" spans="1:11" ht="19" x14ac:dyDescent="0.25">
      <c r="D52" s="19"/>
    </row>
    <row r="53" spans="1:11" ht="21" x14ac:dyDescent="0.25">
      <c r="A53" s="33">
        <f>A51*1000/365</f>
        <v>117.86794520547944</v>
      </c>
      <c r="B53" s="33">
        <f>B51/365</f>
        <v>227.97260273972603</v>
      </c>
      <c r="C53" s="8" t="s">
        <v>44</v>
      </c>
    </row>
    <row r="55" spans="1:11" ht="19" x14ac:dyDescent="0.25">
      <c r="A55" s="19"/>
      <c r="B55" s="19"/>
      <c r="C55" s="19"/>
      <c r="D55" s="19"/>
    </row>
    <row r="56" spans="1:11" ht="21" x14ac:dyDescent="0.25">
      <c r="A56" s="8" t="s">
        <v>59</v>
      </c>
      <c r="G56" s="8" t="s">
        <v>64</v>
      </c>
    </row>
    <row r="57" spans="1:11" ht="19" x14ac:dyDescent="0.25">
      <c r="A57" s="21">
        <v>2020</v>
      </c>
      <c r="B57" s="21">
        <v>2030</v>
      </c>
      <c r="C57" s="21">
        <v>2040</v>
      </c>
      <c r="D57" s="21">
        <v>2050</v>
      </c>
      <c r="E57" s="19"/>
      <c r="H57" s="9">
        <v>2020</v>
      </c>
      <c r="I57" s="9">
        <v>2030</v>
      </c>
      <c r="J57" s="9">
        <v>2040</v>
      </c>
      <c r="K57" s="9">
        <v>2050</v>
      </c>
    </row>
    <row r="58" spans="1:11" ht="21" x14ac:dyDescent="0.25">
      <c r="A58" s="26">
        <v>5</v>
      </c>
      <c r="B58" s="21">
        <v>2</v>
      </c>
      <c r="C58" s="21">
        <v>0.6</v>
      </c>
      <c r="D58" s="21"/>
      <c r="E58" s="29" t="s">
        <v>21</v>
      </c>
      <c r="G58" s="2" t="s">
        <v>65</v>
      </c>
      <c r="H58" s="9">
        <v>18</v>
      </c>
      <c r="I58" s="9">
        <v>8</v>
      </c>
      <c r="J58" s="9">
        <v>4</v>
      </c>
    </row>
    <row r="59" spans="1:11" ht="21" x14ac:dyDescent="0.25">
      <c r="A59" s="21">
        <v>2</v>
      </c>
      <c r="B59" s="21">
        <v>1</v>
      </c>
      <c r="C59" s="21">
        <v>0.3</v>
      </c>
      <c r="D59" s="21"/>
      <c r="E59" s="27" t="s">
        <v>30</v>
      </c>
      <c r="G59" t="s">
        <v>66</v>
      </c>
      <c r="I59" s="19" t="s">
        <v>69</v>
      </c>
    </row>
    <row r="60" spans="1:11" ht="21" x14ac:dyDescent="0.25">
      <c r="A60" s="21">
        <v>2</v>
      </c>
      <c r="B60" s="21">
        <v>1</v>
      </c>
      <c r="C60" s="21">
        <v>1.5</v>
      </c>
      <c r="D60" s="21"/>
      <c r="E60" s="10" t="s">
        <v>31</v>
      </c>
      <c r="G60" t="s">
        <v>67</v>
      </c>
      <c r="I60" s="19" t="s">
        <v>61</v>
      </c>
    </row>
    <row r="61" spans="1:11" ht="21" x14ac:dyDescent="0.25">
      <c r="A61" s="21">
        <v>2</v>
      </c>
      <c r="B61" s="21">
        <v>2</v>
      </c>
      <c r="C61" s="21">
        <v>1</v>
      </c>
      <c r="D61" s="21"/>
      <c r="E61" s="8" t="s">
        <v>28</v>
      </c>
      <c r="G61" t="s">
        <v>68</v>
      </c>
      <c r="H61" s="19"/>
      <c r="I61" t="s">
        <v>71</v>
      </c>
      <c r="K61" s="19" t="s">
        <v>60</v>
      </c>
    </row>
    <row r="62" spans="1:11" ht="21" x14ac:dyDescent="0.25">
      <c r="A62" s="21">
        <v>2</v>
      </c>
      <c r="B62" s="21">
        <v>1.5</v>
      </c>
      <c r="C62" s="21">
        <v>1</v>
      </c>
      <c r="D62" s="21">
        <v>0.5</v>
      </c>
      <c r="E62" s="8" t="s">
        <v>32</v>
      </c>
      <c r="G62" t="s">
        <v>70</v>
      </c>
      <c r="H62" s="19"/>
      <c r="I62" s="19" t="s">
        <v>31</v>
      </c>
      <c r="J62" t="s">
        <v>75</v>
      </c>
    </row>
    <row r="63" spans="1:11" ht="19" x14ac:dyDescent="0.25">
      <c r="A63" s="9">
        <v>13</v>
      </c>
      <c r="B63" s="9">
        <v>8</v>
      </c>
      <c r="C63" s="9">
        <v>4</v>
      </c>
      <c r="D63" s="19"/>
      <c r="E63" s="19"/>
      <c r="F63" s="19"/>
      <c r="G63" t="s">
        <v>72</v>
      </c>
      <c r="H63" s="19"/>
      <c r="I63" s="19" t="s">
        <v>73</v>
      </c>
      <c r="J63" t="s">
        <v>74</v>
      </c>
    </row>
    <row r="64" spans="1:11" ht="19" x14ac:dyDescent="0.25">
      <c r="A64" s="19"/>
      <c r="B64" s="19"/>
      <c r="C64" s="19"/>
      <c r="D64" s="19"/>
      <c r="E64" s="19"/>
      <c r="F64" s="19"/>
      <c r="G64" s="19"/>
      <c r="H6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CO2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2023-11-02T16:53:04Z</dcterms:modified>
</cp:coreProperties>
</file>