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Vikraant\M-Tech DS 2019-2021\Sem 1\ETL\"/>
    </mc:Choice>
  </mc:AlternateContent>
  <xr:revisionPtr revIDLastSave="0" documentId="13_ncr:1_{6E7DD453-8DB8-463B-9648-F99050CE951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atient-data" sheetId="1" r:id="rId1"/>
    <sheet name="patient-clean" sheetId="2" r:id="rId2"/>
    <sheet name="Sheet2" sheetId="3" r:id="rId3"/>
  </sheets>
  <definedNames>
    <definedName name="_xlnm._FilterDatabase" localSheetId="1" hidden="1">'patient-clean'!$A$1:$Q$101</definedName>
    <definedName name="_xlnm._FilterDatabase" localSheetId="0" hidden="1">'patient-data'!$A$1:$N$101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2" i="2"/>
  <c r="N3" i="3"/>
  <c r="N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  <c r="H8" i="3"/>
  <c r="H5" i="3"/>
  <c r="H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7" i="2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<sst xmlns="http://schemas.openxmlformats.org/spreadsheetml/2006/main" count="1056" uniqueCount="280">
  <si>
    <t>ID</t>
  </si>
  <si>
    <t>Name</t>
  </si>
  <si>
    <t>Race</t>
  </si>
  <si>
    <t>Smokes</t>
  </si>
  <si>
    <t>State</t>
  </si>
  <si>
    <t>Pet</t>
  </si>
  <si>
    <t>Died</t>
  </si>
  <si>
    <t>AC/AH/001</t>
  </si>
  <si>
    <t>White</t>
  </si>
  <si>
    <t>Male</t>
  </si>
  <si>
    <t>Georgia</t>
  </si>
  <si>
    <t>Dog</t>
  </si>
  <si>
    <t>AC/AH/017</t>
  </si>
  <si>
    <t>Rosario</t>
  </si>
  <si>
    <t>Missouri</t>
  </si>
  <si>
    <t>AC/AH/020</t>
  </si>
  <si>
    <t>Julio</t>
  </si>
  <si>
    <t>Black</t>
  </si>
  <si>
    <t>Pennsylvania</t>
  </si>
  <si>
    <t>None</t>
  </si>
  <si>
    <t>AC/AH/022</t>
  </si>
  <si>
    <t>Lupe</t>
  </si>
  <si>
    <t>Florida</t>
  </si>
  <si>
    <t>Cat</t>
  </si>
  <si>
    <t>AC/AH/029</t>
  </si>
  <si>
    <t>Lavern</t>
  </si>
  <si>
    <t>Female</t>
  </si>
  <si>
    <t>Iowa</t>
  </si>
  <si>
    <t>NULL</t>
  </si>
  <si>
    <t>AC/AH/033</t>
  </si>
  <si>
    <t>Bernie</t>
  </si>
  <si>
    <t>Maryland</t>
  </si>
  <si>
    <t>AC/AH/037</t>
  </si>
  <si>
    <t>Samuel</t>
  </si>
  <si>
    <t>AC/AH/044</t>
  </si>
  <si>
    <t>Clair</t>
  </si>
  <si>
    <t>No</t>
  </si>
  <si>
    <t>North Carolina</t>
  </si>
  <si>
    <t>AC/AH/045</t>
  </si>
  <si>
    <t>Shirley</t>
  </si>
  <si>
    <t>Louisiana</t>
  </si>
  <si>
    <t>AC/AH/048</t>
  </si>
  <si>
    <t>Merle</t>
  </si>
  <si>
    <t>Hispanic</t>
  </si>
  <si>
    <t xml:space="preserve"> Male</t>
  </si>
  <si>
    <t>AC/AH/049</t>
  </si>
  <si>
    <t>Martin</t>
  </si>
  <si>
    <t>California</t>
  </si>
  <si>
    <t>Horse</t>
  </si>
  <si>
    <t>AC/AH/050</t>
  </si>
  <si>
    <t>Frances</t>
  </si>
  <si>
    <t>Michigan</t>
  </si>
  <si>
    <t>AC/AH/052</t>
  </si>
  <si>
    <t>Courtney</t>
  </si>
  <si>
    <t>Indiana</t>
  </si>
  <si>
    <t>Bird</t>
  </si>
  <si>
    <t>AC/AH/053</t>
  </si>
  <si>
    <t>Francis</t>
  </si>
  <si>
    <t>Virginia</t>
  </si>
  <si>
    <t>AC/AH/057</t>
  </si>
  <si>
    <t>Vernon</t>
  </si>
  <si>
    <t>Illinois</t>
  </si>
  <si>
    <t>AC/AH/061</t>
  </si>
  <si>
    <t>Lester</t>
  </si>
  <si>
    <t>Wisconsin</t>
  </si>
  <si>
    <t>AC/AH/063</t>
  </si>
  <si>
    <t>Robin</t>
  </si>
  <si>
    <t>AC/AH/076</t>
  </si>
  <si>
    <t>Albert</t>
  </si>
  <si>
    <t>AC/AH/077</t>
  </si>
  <si>
    <t>Tommy</t>
  </si>
  <si>
    <t>Washington</t>
  </si>
  <si>
    <t>AC/AH/086</t>
  </si>
  <si>
    <t>Kyle</t>
  </si>
  <si>
    <t>AC/AH/089</t>
  </si>
  <si>
    <t>Dong</t>
  </si>
  <si>
    <t>AC/AH/100</t>
  </si>
  <si>
    <t>Michel</t>
  </si>
  <si>
    <t>AC/AH/104</t>
  </si>
  <si>
    <t>Jeremy</t>
  </si>
  <si>
    <t>Kentucky</t>
  </si>
  <si>
    <t>AC/AH/112</t>
  </si>
  <si>
    <t>Pat</t>
  </si>
  <si>
    <t xml:space="preserve"> Female</t>
  </si>
  <si>
    <t>NA</t>
  </si>
  <si>
    <t>AC/AH/113</t>
  </si>
  <si>
    <t>Eugene</t>
  </si>
  <si>
    <t>Massachusetts</t>
  </si>
  <si>
    <t>AC/AH/114</t>
  </si>
  <si>
    <t>Kris</t>
  </si>
  <si>
    <t>AC/AH/115</t>
  </si>
  <si>
    <t>Tracy</t>
  </si>
  <si>
    <t>Bi-Racial</t>
  </si>
  <si>
    <t>AC/AH/127</t>
  </si>
  <si>
    <t>Jame</t>
  </si>
  <si>
    <t>Texas</t>
  </si>
  <si>
    <t>AC/AH/133</t>
  </si>
  <si>
    <t>Clyde</t>
  </si>
  <si>
    <t>AC/AH/150</t>
  </si>
  <si>
    <t>Brett</t>
  </si>
  <si>
    <t>AC/AH/154</t>
  </si>
  <si>
    <t>Tony</t>
  </si>
  <si>
    <t>DOG</t>
  </si>
  <si>
    <t>AC/AH/156</t>
  </si>
  <si>
    <t>George</t>
  </si>
  <si>
    <t>AC/AH/159</t>
  </si>
  <si>
    <t>Edward</t>
  </si>
  <si>
    <t>Connecticut</t>
  </si>
  <si>
    <t>AC/AH/160</t>
  </si>
  <si>
    <t>Rory</t>
  </si>
  <si>
    <t>Asian</t>
  </si>
  <si>
    <t>AC/AH/164</t>
  </si>
  <si>
    <t>Shane</t>
  </si>
  <si>
    <t>AC/AH/171</t>
  </si>
  <si>
    <t>Devin</t>
  </si>
  <si>
    <t>AC/AH/176</t>
  </si>
  <si>
    <t>Jerry</t>
  </si>
  <si>
    <t>AC/AH/180</t>
  </si>
  <si>
    <t>Drew</t>
  </si>
  <si>
    <t>Oregon</t>
  </si>
  <si>
    <t>CAT</t>
  </si>
  <si>
    <t>AC/AH/185</t>
  </si>
  <si>
    <t>Ronald</t>
  </si>
  <si>
    <t>Colorado</t>
  </si>
  <si>
    <t>AC/AH/186</t>
  </si>
  <si>
    <t>Christopher</t>
  </si>
  <si>
    <t>New Jersey</t>
  </si>
  <si>
    <t>AC/AH/192</t>
  </si>
  <si>
    <t>Dominique</t>
  </si>
  <si>
    <t>AC/AH/198</t>
  </si>
  <si>
    <t>Van</t>
  </si>
  <si>
    <t>AC/AH/207</t>
  </si>
  <si>
    <t>Bobbie</t>
  </si>
  <si>
    <t>AC/AH/208</t>
  </si>
  <si>
    <t>Lawrence</t>
  </si>
  <si>
    <t>AC/AH/210</t>
  </si>
  <si>
    <t>Keith</t>
  </si>
  <si>
    <t>New York</t>
  </si>
  <si>
    <t>AC/AH/211</t>
  </si>
  <si>
    <t>Son</t>
  </si>
  <si>
    <t>AC/AH/213</t>
  </si>
  <si>
    <t>Charlie</t>
  </si>
  <si>
    <t>Yes</t>
  </si>
  <si>
    <t>AC/AH/219</t>
  </si>
  <si>
    <t>Jay</t>
  </si>
  <si>
    <t>AC/AH/220</t>
  </si>
  <si>
    <t>Richard</t>
  </si>
  <si>
    <t>AC/AH/221</t>
  </si>
  <si>
    <t>Carlos</t>
  </si>
  <si>
    <t>AC/AH/225</t>
  </si>
  <si>
    <t>Gail</t>
  </si>
  <si>
    <t>AC/AH/233</t>
  </si>
  <si>
    <t>Marion</t>
  </si>
  <si>
    <t>Ohio</t>
  </si>
  <si>
    <t>AC/AH/241</t>
  </si>
  <si>
    <t>Lindsay</t>
  </si>
  <si>
    <t>AC/AH/244</t>
  </si>
  <si>
    <t>Sean</t>
  </si>
  <si>
    <t>AC/AH/248</t>
  </si>
  <si>
    <t>Andrea</t>
  </si>
  <si>
    <t>AC/AH/249</t>
  </si>
  <si>
    <t>Jesus</t>
  </si>
  <si>
    <t>Alabama</t>
  </si>
  <si>
    <t>AC/SG/002</t>
  </si>
  <si>
    <t>Jan</t>
  </si>
  <si>
    <t xml:space="preserve">Female </t>
  </si>
  <si>
    <t>Arizona</t>
  </si>
  <si>
    <t>AC/SG/003</t>
  </si>
  <si>
    <t>Walter</t>
  </si>
  <si>
    <t>AC/SG/008</t>
  </si>
  <si>
    <t>Dana</t>
  </si>
  <si>
    <t>Nevada</t>
  </si>
  <si>
    <t>AC/SG/009</t>
  </si>
  <si>
    <t>Sammy</t>
  </si>
  <si>
    <t>Vermont</t>
  </si>
  <si>
    <t>AC/SG/010</t>
  </si>
  <si>
    <t>Theo</t>
  </si>
  <si>
    <t>AC/SG/015</t>
  </si>
  <si>
    <t>Shaun</t>
  </si>
  <si>
    <t>AC/SG/016</t>
  </si>
  <si>
    <t>Jimmie</t>
  </si>
  <si>
    <t>AC/SG/046</t>
  </si>
  <si>
    <t>Carl</t>
  </si>
  <si>
    <t>Mississippi</t>
  </si>
  <si>
    <t>AC/SG/055</t>
  </si>
  <si>
    <t>Evan</t>
  </si>
  <si>
    <t>AC/SG/056</t>
  </si>
  <si>
    <t>Merrill</t>
  </si>
  <si>
    <t>AC/SG/064</t>
  </si>
  <si>
    <t>Jon</t>
  </si>
  <si>
    <t xml:space="preserve">Male </t>
  </si>
  <si>
    <t>AC/SG/065</t>
  </si>
  <si>
    <t>Shayne</t>
  </si>
  <si>
    <t>AC/SG/067</t>
  </si>
  <si>
    <t>Thomas</t>
  </si>
  <si>
    <t>AC/SG/068</t>
  </si>
  <si>
    <t>Valentine</t>
  </si>
  <si>
    <t>Tennessee</t>
  </si>
  <si>
    <t>AC/SG/072</t>
  </si>
  <si>
    <t>Cameron</t>
  </si>
  <si>
    <t>AC/SG/074</t>
  </si>
  <si>
    <t>Eddie</t>
  </si>
  <si>
    <t>AC/SG/084</t>
  </si>
  <si>
    <t>Brian</t>
  </si>
  <si>
    <t>AC/SG/095</t>
  </si>
  <si>
    <t>Matthew</t>
  </si>
  <si>
    <t>Hawaii</t>
  </si>
  <si>
    <t>AC/SG/099</t>
  </si>
  <si>
    <t>Leslie</t>
  </si>
  <si>
    <t>AC/SG/101</t>
  </si>
  <si>
    <t>Jason</t>
  </si>
  <si>
    <t>AC/SG/107</t>
  </si>
  <si>
    <t>Sol</t>
  </si>
  <si>
    <t>AC/SG/116</t>
  </si>
  <si>
    <t>Connie</t>
  </si>
  <si>
    <t>AC/SG/121</t>
  </si>
  <si>
    <t>Rudy</t>
  </si>
  <si>
    <t>AC/SG/122</t>
  </si>
  <si>
    <t>Michal</t>
  </si>
  <si>
    <t>South Carolina</t>
  </si>
  <si>
    <t>AC/SG/123</t>
  </si>
  <si>
    <t>Darnell</t>
  </si>
  <si>
    <t>AC/SG/134</t>
  </si>
  <si>
    <t>Daryl</t>
  </si>
  <si>
    <t>AC/SG/139</t>
  </si>
  <si>
    <t>Jordan</t>
  </si>
  <si>
    <t>AC/SG/142</t>
  </si>
  <si>
    <t>Kenneth</t>
  </si>
  <si>
    <t>Kansas</t>
  </si>
  <si>
    <t>AC/SG/155</t>
  </si>
  <si>
    <t>Raymond</t>
  </si>
  <si>
    <t>AC/SG/165</t>
  </si>
  <si>
    <t>Elmer</t>
  </si>
  <si>
    <t>AC/SG/167</t>
  </si>
  <si>
    <t>Jimmy</t>
  </si>
  <si>
    <t>AC/SG/172</t>
  </si>
  <si>
    <t>Whitney</t>
  </si>
  <si>
    <t>AC/SG/173</t>
  </si>
  <si>
    <t>Britt</t>
  </si>
  <si>
    <t>NONE</t>
  </si>
  <si>
    <t>AC/SG/179</t>
  </si>
  <si>
    <t>Logan</t>
  </si>
  <si>
    <t>AC/SG/181</t>
  </si>
  <si>
    <t>Terry</t>
  </si>
  <si>
    <t>AC/SG/182</t>
  </si>
  <si>
    <t>Jamie</t>
  </si>
  <si>
    <t>AC/SG/191</t>
  </si>
  <si>
    <t>Lacy</t>
  </si>
  <si>
    <t>AC/SG/193</t>
  </si>
  <si>
    <t>Ronnie</t>
  </si>
  <si>
    <t>AC/SG/194</t>
  </si>
  <si>
    <t>Joseph</t>
  </si>
  <si>
    <t>AC/SG/197</t>
  </si>
  <si>
    <t>Stacy</t>
  </si>
  <si>
    <t>AC/SG/204</t>
  </si>
  <si>
    <t>Anthony</t>
  </si>
  <si>
    <t>AC/SG/216</t>
  </si>
  <si>
    <t>Alva</t>
  </si>
  <si>
    <t>AC/SG/217</t>
  </si>
  <si>
    <t>Dean</t>
  </si>
  <si>
    <t>AC/SG/234</t>
  </si>
  <si>
    <t>Luis</t>
  </si>
  <si>
    <t>RecordDate</t>
  </si>
  <si>
    <t>BirthDate</t>
  </si>
  <si>
    <t>HeightInCms</t>
  </si>
  <si>
    <t>WeightInKgs</t>
  </si>
  <si>
    <t>False</t>
  </si>
  <si>
    <t>True</t>
  </si>
  <si>
    <t>Gender</t>
  </si>
  <si>
    <t>Georgia,xxx</t>
  </si>
  <si>
    <t>Health</t>
  </si>
  <si>
    <t>InsClass</t>
  </si>
  <si>
    <t>B</t>
  </si>
  <si>
    <t>A</t>
  </si>
  <si>
    <t>C</t>
  </si>
  <si>
    <t>Demetr,ius.</t>
  </si>
  <si>
    <t>Truth Value</t>
  </si>
  <si>
    <t>Illlinois</t>
  </si>
  <si>
    <t>Georgiaxxx</t>
  </si>
  <si>
    <t xml:space="preserve">Dog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</si>
</sst>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M2" sqref="M2:M101"/>
    </sheetView>
  </sheetViews>
  <sheetFormatPr defaultRowHeight="14.4" x14ac:dyDescent="0.3"/>
  <cols>
    <col min="1" max="1" width="9.6640625" bestFit="1" customWidth="1"/>
    <col min="2" max="2" width="20.5546875" customWidth="1"/>
    <col min="3" max="7" width="10.5546875" customWidth="1"/>
    <col min="8" max="8" width="10.109375" bestFit="1" customWidth="1"/>
    <col min="9" max="9" width="20.5546875" customWidth="1"/>
    <col min="14" max="14" width="10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268</v>
      </c>
      <c r="E1" t="s">
        <v>3</v>
      </c>
      <c r="F1" t="s">
        <v>264</v>
      </c>
      <c r="G1" t="s">
        <v>265</v>
      </c>
      <c r="H1" t="s">
        <v>263</v>
      </c>
      <c r="I1" t="s">
        <v>4</v>
      </c>
      <c r="J1" t="s">
        <v>5</v>
      </c>
      <c r="K1" t="s">
        <v>270</v>
      </c>
      <c r="L1" t="s">
        <v>271</v>
      </c>
      <c r="M1" t="s">
        <v>6</v>
      </c>
      <c r="N1" t="s">
        <v>262</v>
      </c>
    </row>
    <row r="2" spans="1:15" x14ac:dyDescent="0.3">
      <c r="A2" t="s">
        <v>7</v>
      </c>
      <c r="B2" t="s">
        <v>275</v>
      </c>
      <c r="C2" t="s">
        <v>8</v>
      </c>
      <c r="D2" t="s">
        <v>9</v>
      </c>
      <c r="E2" s="1" t="s">
        <v>266</v>
      </c>
      <c r="F2">
        <v>182.87</v>
      </c>
      <c r="G2">
        <v>76.569999999999993</v>
      </c>
      <c r="H2" s="2">
        <v>26329</v>
      </c>
      <c r="I2" t="s">
        <v>269</v>
      </c>
      <c r="J2" t="s">
        <v>11</v>
      </c>
      <c r="K2">
        <v>2</v>
      </c>
      <c r="L2" t="s">
        <v>272</v>
      </c>
      <c r="M2" t="s">
        <v>266</v>
      </c>
      <c r="N2" s="2">
        <v>42333</v>
      </c>
      <c r="O2">
        <v>2</v>
      </c>
    </row>
    <row r="3" spans="1:15" x14ac:dyDescent="0.3">
      <c r="A3" t="s">
        <v>12</v>
      </c>
      <c r="B3" t="s">
        <v>13</v>
      </c>
      <c r="C3" t="s">
        <v>8</v>
      </c>
      <c r="D3" t="s">
        <v>9</v>
      </c>
      <c r="E3" s="1" t="s">
        <v>266</v>
      </c>
      <c r="F3">
        <v>179.12</v>
      </c>
      <c r="G3">
        <v>80.430000000000007</v>
      </c>
      <c r="H3" s="2">
        <v>26459</v>
      </c>
      <c r="I3" t="s">
        <v>14</v>
      </c>
      <c r="J3" t="s">
        <v>11</v>
      </c>
      <c r="K3">
        <v>2</v>
      </c>
      <c r="L3" t="s">
        <v>273</v>
      </c>
      <c r="M3" t="s">
        <v>266</v>
      </c>
      <c r="N3" s="2">
        <v>42333</v>
      </c>
      <c r="O3">
        <v>1</v>
      </c>
    </row>
    <row r="4" spans="1:15" x14ac:dyDescent="0.3">
      <c r="A4" t="s">
        <v>15</v>
      </c>
      <c r="B4" t="s">
        <v>16</v>
      </c>
      <c r="C4" t="s">
        <v>17</v>
      </c>
      <c r="D4" t="s">
        <v>9</v>
      </c>
      <c r="E4" s="1" t="s">
        <v>266</v>
      </c>
      <c r="F4">
        <v>169.15</v>
      </c>
      <c r="G4">
        <v>75.48</v>
      </c>
      <c r="H4" s="2">
        <v>26483</v>
      </c>
      <c r="I4" t="s">
        <v>18</v>
      </c>
      <c r="J4" t="s">
        <v>19</v>
      </c>
      <c r="K4">
        <v>2</v>
      </c>
      <c r="L4" t="s">
        <v>273</v>
      </c>
      <c r="M4" t="s">
        <v>266</v>
      </c>
      <c r="N4" s="2">
        <v>42333</v>
      </c>
      <c r="O4">
        <v>1</v>
      </c>
    </row>
    <row r="5" spans="1:15" x14ac:dyDescent="0.3">
      <c r="A5" t="s">
        <v>20</v>
      </c>
      <c r="B5" t="s">
        <v>21</v>
      </c>
      <c r="C5" t="s">
        <v>8</v>
      </c>
      <c r="D5" t="s">
        <v>9</v>
      </c>
      <c r="E5" s="1" t="s">
        <v>266</v>
      </c>
      <c r="F5">
        <v>175.66</v>
      </c>
      <c r="G5">
        <v>94.54</v>
      </c>
      <c r="H5" s="2">
        <v>26522</v>
      </c>
      <c r="I5" t="s">
        <v>22</v>
      </c>
      <c r="J5" t="s">
        <v>23</v>
      </c>
      <c r="K5">
        <v>1</v>
      </c>
      <c r="L5" t="s">
        <v>272</v>
      </c>
      <c r="M5" t="s">
        <v>266</v>
      </c>
      <c r="N5" s="2">
        <v>42333</v>
      </c>
      <c r="O5">
        <v>2</v>
      </c>
    </row>
    <row r="6" spans="1:15" x14ac:dyDescent="0.3">
      <c r="A6" t="s">
        <v>24</v>
      </c>
      <c r="B6" t="s">
        <v>25</v>
      </c>
      <c r="C6" t="s">
        <v>8</v>
      </c>
      <c r="D6" t="s">
        <v>26</v>
      </c>
      <c r="E6" s="1" t="s">
        <v>266</v>
      </c>
      <c r="F6">
        <v>164.47</v>
      </c>
      <c r="G6">
        <v>71.78</v>
      </c>
      <c r="H6" s="2">
        <v>26821</v>
      </c>
      <c r="I6" t="s">
        <v>27</v>
      </c>
      <c r="J6" t="s">
        <v>28</v>
      </c>
      <c r="K6">
        <v>2</v>
      </c>
      <c r="L6" t="s">
        <v>272</v>
      </c>
      <c r="M6" t="s">
        <v>267</v>
      </c>
      <c r="N6" s="2">
        <v>42333</v>
      </c>
      <c r="O6">
        <v>2</v>
      </c>
    </row>
    <row r="7" spans="1:15" x14ac:dyDescent="0.3">
      <c r="A7" t="s">
        <v>29</v>
      </c>
      <c r="B7" t="s">
        <v>30</v>
      </c>
      <c r="C7" t="s">
        <v>11</v>
      </c>
      <c r="D7" t="s">
        <v>26</v>
      </c>
      <c r="E7" s="1" t="s">
        <v>267</v>
      </c>
      <c r="F7">
        <v>158.27000000000001</v>
      </c>
      <c r="G7">
        <v>69.900000000000006</v>
      </c>
      <c r="H7" s="2">
        <v>26840</v>
      </c>
      <c r="I7" t="s">
        <v>31</v>
      </c>
      <c r="J7" t="s">
        <v>11</v>
      </c>
      <c r="K7">
        <v>2</v>
      </c>
      <c r="L7" t="s">
        <v>272</v>
      </c>
      <c r="M7" t="s">
        <v>266</v>
      </c>
      <c r="N7" s="2">
        <v>42333</v>
      </c>
      <c r="O7">
        <v>2</v>
      </c>
    </row>
    <row r="8" spans="1:15" x14ac:dyDescent="0.3">
      <c r="A8" t="s">
        <v>32</v>
      </c>
      <c r="B8" t="s">
        <v>33</v>
      </c>
      <c r="C8" t="s">
        <v>8</v>
      </c>
      <c r="D8" t="s">
        <v>26</v>
      </c>
      <c r="E8" s="1" t="s">
        <v>266</v>
      </c>
      <c r="F8">
        <v>161.69</v>
      </c>
      <c r="G8">
        <v>68.849999999999994</v>
      </c>
      <c r="H8" s="2">
        <v>26378</v>
      </c>
      <c r="I8" t="s">
        <v>18</v>
      </c>
      <c r="J8" t="s">
        <v>19</v>
      </c>
      <c r="K8">
        <v>1</v>
      </c>
      <c r="L8" t="s">
        <v>274</v>
      </c>
      <c r="M8" t="s">
        <v>266</v>
      </c>
      <c r="N8" s="2">
        <v>42333</v>
      </c>
      <c r="O8">
        <v>0</v>
      </c>
    </row>
    <row r="9" spans="1:15" x14ac:dyDescent="0.3">
      <c r="A9" t="s">
        <v>34</v>
      </c>
      <c r="B9" t="s">
        <v>35</v>
      </c>
      <c r="C9" t="s">
        <v>8</v>
      </c>
      <c r="D9" t="s">
        <v>26</v>
      </c>
      <c r="E9" s="1" t="s">
        <v>36</v>
      </c>
      <c r="F9">
        <v>165.84</v>
      </c>
      <c r="G9">
        <v>70.44</v>
      </c>
      <c r="H9" s="2">
        <v>26789</v>
      </c>
      <c r="I9" t="s">
        <v>37</v>
      </c>
      <c r="J9" t="s">
        <v>19</v>
      </c>
      <c r="K9">
        <v>1</v>
      </c>
      <c r="L9" t="s">
        <v>272</v>
      </c>
      <c r="M9" t="s">
        <v>266</v>
      </c>
      <c r="N9" s="2">
        <v>42333</v>
      </c>
      <c r="O9">
        <v>2</v>
      </c>
    </row>
    <row r="10" spans="1:15" x14ac:dyDescent="0.3">
      <c r="A10" t="s">
        <v>38</v>
      </c>
      <c r="B10" t="s">
        <v>39</v>
      </c>
      <c r="C10" t="s">
        <v>8</v>
      </c>
      <c r="D10" t="s">
        <v>9</v>
      </c>
      <c r="E10" s="1" t="s">
        <v>266</v>
      </c>
      <c r="F10">
        <v>181.32</v>
      </c>
      <c r="G10">
        <v>76.900000000000006</v>
      </c>
      <c r="H10" s="2">
        <v>26292</v>
      </c>
      <c r="I10" t="s">
        <v>40</v>
      </c>
      <c r="J10" t="s">
        <v>11</v>
      </c>
      <c r="K10">
        <v>1</v>
      </c>
      <c r="L10" t="s">
        <v>274</v>
      </c>
      <c r="M10" t="s">
        <v>266</v>
      </c>
      <c r="N10" s="2">
        <v>42333</v>
      </c>
      <c r="O10">
        <v>0</v>
      </c>
    </row>
    <row r="11" spans="1:15" x14ac:dyDescent="0.3">
      <c r="A11" t="s">
        <v>41</v>
      </c>
      <c r="B11" t="s">
        <v>42</v>
      </c>
      <c r="C11" t="s">
        <v>43</v>
      </c>
      <c r="D11" t="s">
        <v>44</v>
      </c>
      <c r="E11" s="1" t="s">
        <v>266</v>
      </c>
      <c r="F11">
        <v>167.37</v>
      </c>
      <c r="G11">
        <v>79.06</v>
      </c>
      <c r="H11" s="2">
        <v>26858</v>
      </c>
      <c r="I11" t="s">
        <v>37</v>
      </c>
      <c r="J11" t="s">
        <v>19</v>
      </c>
      <c r="K11">
        <v>2</v>
      </c>
      <c r="L11" t="s">
        <v>274</v>
      </c>
      <c r="M11" t="s">
        <v>266</v>
      </c>
      <c r="N11" s="2">
        <v>42363</v>
      </c>
      <c r="O11">
        <v>0</v>
      </c>
    </row>
    <row r="12" spans="1:15" x14ac:dyDescent="0.3">
      <c r="A12" t="s">
        <v>45</v>
      </c>
      <c r="B12" t="s">
        <v>46</v>
      </c>
      <c r="C12" t="s">
        <v>8</v>
      </c>
      <c r="D12" t="s">
        <v>26</v>
      </c>
      <c r="E12" s="1" t="s">
        <v>266</v>
      </c>
      <c r="F12">
        <v>160.06</v>
      </c>
      <c r="G12">
        <v>72.37</v>
      </c>
      <c r="H12" s="2">
        <v>26417</v>
      </c>
      <c r="I12" t="s">
        <v>47</v>
      </c>
      <c r="J12" t="s">
        <v>48</v>
      </c>
      <c r="K12">
        <v>2</v>
      </c>
      <c r="L12" t="s">
        <v>272</v>
      </c>
      <c r="M12" t="s">
        <v>267</v>
      </c>
      <c r="N12" s="2">
        <v>42363</v>
      </c>
      <c r="O12">
        <v>2</v>
      </c>
    </row>
    <row r="13" spans="1:15" x14ac:dyDescent="0.3">
      <c r="A13" t="s">
        <v>49</v>
      </c>
      <c r="B13" t="s">
        <v>50</v>
      </c>
      <c r="C13" t="s">
        <v>8</v>
      </c>
      <c r="D13" t="s">
        <v>26</v>
      </c>
      <c r="E13" s="1" t="s">
        <v>266</v>
      </c>
      <c r="F13">
        <v>166.48</v>
      </c>
      <c r="G13">
        <v>67.34</v>
      </c>
      <c r="H13" s="2">
        <v>26245</v>
      </c>
      <c r="I13" t="s">
        <v>51</v>
      </c>
      <c r="J13" t="s">
        <v>19</v>
      </c>
      <c r="K13">
        <v>1</v>
      </c>
      <c r="L13" t="s">
        <v>274</v>
      </c>
      <c r="M13" t="s">
        <v>266</v>
      </c>
      <c r="N13" s="2">
        <v>42363</v>
      </c>
      <c r="O13">
        <v>0</v>
      </c>
    </row>
    <row r="14" spans="1:15" x14ac:dyDescent="0.3">
      <c r="A14" t="s">
        <v>52</v>
      </c>
      <c r="B14" t="s">
        <v>53</v>
      </c>
      <c r="C14" t="s">
        <v>8</v>
      </c>
      <c r="D14" t="s">
        <v>9</v>
      </c>
      <c r="E14" s="1" t="s">
        <v>267</v>
      </c>
      <c r="F14">
        <v>175.39</v>
      </c>
      <c r="G14">
        <v>92.22</v>
      </c>
      <c r="H14" s="2">
        <v>26374</v>
      </c>
      <c r="I14" t="s">
        <v>54</v>
      </c>
      <c r="J14" t="s">
        <v>55</v>
      </c>
      <c r="K14">
        <v>3</v>
      </c>
      <c r="L14" t="s">
        <v>273</v>
      </c>
      <c r="M14" t="s">
        <v>266</v>
      </c>
      <c r="N14" s="2">
        <v>42363</v>
      </c>
      <c r="O14">
        <v>1</v>
      </c>
    </row>
    <row r="15" spans="1:15" x14ac:dyDescent="0.3">
      <c r="A15" t="s">
        <v>56</v>
      </c>
      <c r="B15" t="s">
        <v>57</v>
      </c>
      <c r="C15" t="s">
        <v>8</v>
      </c>
      <c r="D15" t="s">
        <v>26</v>
      </c>
      <c r="E15" s="1" t="s">
        <v>267</v>
      </c>
      <c r="F15">
        <v>164.7</v>
      </c>
      <c r="G15">
        <v>75.69</v>
      </c>
      <c r="H15" s="2">
        <v>26253</v>
      </c>
      <c r="I15" t="s">
        <v>58</v>
      </c>
      <c r="J15" t="s">
        <v>11</v>
      </c>
      <c r="K15">
        <v>1</v>
      </c>
      <c r="L15" t="s">
        <v>273</v>
      </c>
      <c r="M15" t="s">
        <v>266</v>
      </c>
      <c r="N15" s="2">
        <v>42363</v>
      </c>
      <c r="O15">
        <v>1</v>
      </c>
    </row>
    <row r="16" spans="1:15" x14ac:dyDescent="0.3">
      <c r="A16" t="s">
        <v>59</v>
      </c>
      <c r="B16" t="s">
        <v>60</v>
      </c>
      <c r="C16" t="s">
        <v>8</v>
      </c>
      <c r="D16" t="s">
        <v>26</v>
      </c>
      <c r="E16" s="1" t="s">
        <v>267</v>
      </c>
      <c r="F16">
        <v>163.79</v>
      </c>
      <c r="G16">
        <v>65.760000000000005</v>
      </c>
      <c r="H16" s="2">
        <v>26304</v>
      </c>
      <c r="I16" t="s">
        <v>61</v>
      </c>
      <c r="J16" t="s">
        <v>23</v>
      </c>
      <c r="K16">
        <v>3</v>
      </c>
      <c r="L16" t="s">
        <v>272</v>
      </c>
      <c r="M16" t="s">
        <v>266</v>
      </c>
      <c r="N16" s="2">
        <v>42363</v>
      </c>
      <c r="O16">
        <v>2</v>
      </c>
    </row>
    <row r="17" spans="1:15" x14ac:dyDescent="0.3">
      <c r="A17" t="s">
        <v>62</v>
      </c>
      <c r="B17" t="s">
        <v>63</v>
      </c>
      <c r="C17" t="s">
        <v>17</v>
      </c>
      <c r="D17" t="s">
        <v>9</v>
      </c>
      <c r="E17" s="1" t="s">
        <v>266</v>
      </c>
      <c r="F17">
        <v>181.13</v>
      </c>
      <c r="G17">
        <v>72.33</v>
      </c>
      <c r="H17" s="2">
        <v>26619</v>
      </c>
      <c r="I17" t="s">
        <v>64</v>
      </c>
      <c r="J17" t="s">
        <v>11</v>
      </c>
      <c r="K17">
        <v>99</v>
      </c>
      <c r="L17" t="s">
        <v>274</v>
      </c>
      <c r="M17" t="s">
        <v>267</v>
      </c>
      <c r="N17" s="2">
        <v>42363</v>
      </c>
      <c r="O17">
        <v>0</v>
      </c>
    </row>
    <row r="18" spans="1:15" x14ac:dyDescent="0.3">
      <c r="A18" t="s">
        <v>65</v>
      </c>
      <c r="B18" t="s">
        <v>66</v>
      </c>
      <c r="C18" t="s">
        <v>43</v>
      </c>
      <c r="D18" t="s">
        <v>9</v>
      </c>
      <c r="E18" s="1" t="s">
        <v>266</v>
      </c>
      <c r="F18">
        <v>169.24</v>
      </c>
      <c r="G18">
        <v>73.3</v>
      </c>
      <c r="H18" s="2">
        <v>26253</v>
      </c>
      <c r="I18" t="s">
        <v>277</v>
      </c>
      <c r="J18" t="s">
        <v>19</v>
      </c>
      <c r="K18">
        <v>3</v>
      </c>
      <c r="L18" t="s">
        <v>273</v>
      </c>
      <c r="M18" t="s">
        <v>266</v>
      </c>
      <c r="N18" s="2">
        <v>42363</v>
      </c>
      <c r="O18">
        <v>1</v>
      </c>
    </row>
    <row r="19" spans="1:15" x14ac:dyDescent="0.3">
      <c r="A19" t="s">
        <v>67</v>
      </c>
      <c r="B19" t="s">
        <v>68</v>
      </c>
      <c r="C19" t="s">
        <v>8</v>
      </c>
      <c r="D19" t="s">
        <v>9</v>
      </c>
      <c r="E19" s="1" t="s">
        <v>266</v>
      </c>
      <c r="F19">
        <v>176.22</v>
      </c>
      <c r="G19">
        <v>97.67</v>
      </c>
      <c r="H19" s="2">
        <v>26762</v>
      </c>
      <c r="I19" t="s">
        <v>40</v>
      </c>
      <c r="J19" t="s">
        <v>23</v>
      </c>
      <c r="K19">
        <v>2</v>
      </c>
      <c r="L19" t="s">
        <v>273</v>
      </c>
      <c r="M19" t="s">
        <v>266</v>
      </c>
      <c r="N19" s="2">
        <v>42363</v>
      </c>
      <c r="O19">
        <v>1</v>
      </c>
    </row>
    <row r="20" spans="1:15" x14ac:dyDescent="0.3">
      <c r="A20" t="s">
        <v>69</v>
      </c>
      <c r="B20" t="s">
        <v>70</v>
      </c>
      <c r="C20" t="s">
        <v>17</v>
      </c>
      <c r="D20" t="s">
        <v>9</v>
      </c>
      <c r="E20" s="1" t="s">
        <v>266</v>
      </c>
      <c r="F20">
        <v>174.09</v>
      </c>
      <c r="G20">
        <v>72.2</v>
      </c>
      <c r="H20" s="2">
        <v>26696</v>
      </c>
      <c r="I20" t="s">
        <v>71</v>
      </c>
      <c r="J20" t="s">
        <v>23</v>
      </c>
      <c r="K20">
        <v>3</v>
      </c>
      <c r="L20" t="s">
        <v>274</v>
      </c>
      <c r="M20" t="s">
        <v>266</v>
      </c>
      <c r="N20" s="2">
        <v>42363</v>
      </c>
      <c r="O20">
        <v>0</v>
      </c>
    </row>
    <row r="21" spans="1:15" x14ac:dyDescent="0.3">
      <c r="A21" t="s">
        <v>72</v>
      </c>
      <c r="B21" t="s">
        <v>73</v>
      </c>
      <c r="C21" t="s">
        <v>17</v>
      </c>
      <c r="D21" t="s">
        <v>9</v>
      </c>
      <c r="E21" s="1" t="s">
        <v>267</v>
      </c>
      <c r="F21">
        <v>180.11</v>
      </c>
      <c r="G21">
        <v>75.72</v>
      </c>
      <c r="H21" s="2">
        <v>26796</v>
      </c>
      <c r="I21" t="s">
        <v>10</v>
      </c>
      <c r="J21" t="s">
        <v>23</v>
      </c>
      <c r="K21">
        <v>3</v>
      </c>
      <c r="L21" t="s">
        <v>272</v>
      </c>
      <c r="M21" t="s">
        <v>266</v>
      </c>
      <c r="N21" s="2">
        <v>42363</v>
      </c>
      <c r="O21">
        <v>2</v>
      </c>
    </row>
    <row r="22" spans="1:15" x14ac:dyDescent="0.3">
      <c r="A22" t="s">
        <v>74</v>
      </c>
      <c r="B22" t="s">
        <v>75</v>
      </c>
      <c r="C22" t="s">
        <v>8</v>
      </c>
      <c r="D22" t="s">
        <v>9</v>
      </c>
      <c r="E22" s="1" t="s">
        <v>266</v>
      </c>
      <c r="F22">
        <v>179.24</v>
      </c>
      <c r="G22">
        <v>75.540000000000006</v>
      </c>
      <c r="H22" s="2">
        <v>26369</v>
      </c>
      <c r="I22" t="s">
        <v>47</v>
      </c>
      <c r="J22" t="s">
        <v>19</v>
      </c>
      <c r="K22">
        <v>2</v>
      </c>
      <c r="L22" t="s">
        <v>273</v>
      </c>
      <c r="M22" t="s">
        <v>267</v>
      </c>
      <c r="N22" s="2">
        <v>42363</v>
      </c>
      <c r="O22">
        <v>1</v>
      </c>
    </row>
    <row r="23" spans="1:15" x14ac:dyDescent="0.3">
      <c r="A23" t="s">
        <v>76</v>
      </c>
      <c r="B23" t="s">
        <v>77</v>
      </c>
      <c r="C23" t="s">
        <v>8</v>
      </c>
      <c r="D23" t="s">
        <v>26</v>
      </c>
      <c r="E23" s="1" t="s">
        <v>266</v>
      </c>
      <c r="F23">
        <v>161.91999999999999</v>
      </c>
      <c r="G23">
        <v>69.92</v>
      </c>
      <c r="H23" s="2">
        <v>26660</v>
      </c>
      <c r="I23" t="s">
        <v>10</v>
      </c>
      <c r="J23" t="s">
        <v>11</v>
      </c>
      <c r="K23">
        <v>1</v>
      </c>
      <c r="L23" t="s">
        <v>272</v>
      </c>
      <c r="M23" t="s">
        <v>266</v>
      </c>
      <c r="N23" s="2">
        <v>42363</v>
      </c>
      <c r="O23">
        <v>2</v>
      </c>
    </row>
    <row r="24" spans="1:15" x14ac:dyDescent="0.3">
      <c r="A24" t="s">
        <v>78</v>
      </c>
      <c r="B24" t="s">
        <v>79</v>
      </c>
      <c r="C24" t="s">
        <v>8</v>
      </c>
      <c r="D24" t="s">
        <v>9</v>
      </c>
      <c r="E24" s="1" t="s">
        <v>267</v>
      </c>
      <c r="F24">
        <v>169.85</v>
      </c>
      <c r="G24">
        <v>90.63</v>
      </c>
      <c r="H24" s="2">
        <v>26401</v>
      </c>
      <c r="I24" t="s">
        <v>80</v>
      </c>
      <c r="J24" t="s">
        <v>19</v>
      </c>
      <c r="K24">
        <v>1</v>
      </c>
      <c r="L24" t="s">
        <v>273</v>
      </c>
      <c r="M24" t="s">
        <v>267</v>
      </c>
      <c r="N24" s="2">
        <v>42363</v>
      </c>
      <c r="O24">
        <v>1</v>
      </c>
    </row>
    <row r="25" spans="1:15" x14ac:dyDescent="0.3">
      <c r="A25" t="s">
        <v>81</v>
      </c>
      <c r="B25" t="s">
        <v>82</v>
      </c>
      <c r="C25" t="s">
        <v>17</v>
      </c>
      <c r="D25" t="s">
        <v>83</v>
      </c>
      <c r="E25" s="1" t="s">
        <v>266</v>
      </c>
      <c r="F25">
        <v>160.57</v>
      </c>
      <c r="G25">
        <v>63.54</v>
      </c>
      <c r="H25" s="2">
        <v>26841</v>
      </c>
      <c r="I25" t="s">
        <v>47</v>
      </c>
      <c r="J25" t="s">
        <v>84</v>
      </c>
      <c r="K25">
        <v>99</v>
      </c>
      <c r="L25" t="s">
        <v>272</v>
      </c>
      <c r="M25" t="s">
        <v>267</v>
      </c>
      <c r="N25" s="2">
        <v>42394</v>
      </c>
      <c r="O25">
        <v>2</v>
      </c>
    </row>
    <row r="26" spans="1:15" x14ac:dyDescent="0.3">
      <c r="A26" t="s">
        <v>85</v>
      </c>
      <c r="B26" t="s">
        <v>86</v>
      </c>
      <c r="C26" t="s">
        <v>8</v>
      </c>
      <c r="D26" t="s">
        <v>83</v>
      </c>
      <c r="E26" s="1" t="s">
        <v>36</v>
      </c>
      <c r="F26">
        <v>168.24</v>
      </c>
      <c r="G26">
        <v>69.569999999999993</v>
      </c>
      <c r="H26" s="2">
        <v>26336</v>
      </c>
      <c r="I26" t="s">
        <v>87</v>
      </c>
      <c r="J26" t="s">
        <v>84</v>
      </c>
      <c r="K26">
        <v>2</v>
      </c>
      <c r="L26" t="s">
        <v>273</v>
      </c>
      <c r="M26" t="s">
        <v>266</v>
      </c>
      <c r="N26" s="2">
        <v>42394</v>
      </c>
      <c r="O26">
        <v>1</v>
      </c>
    </row>
    <row r="27" spans="1:15" x14ac:dyDescent="0.3">
      <c r="A27" t="s">
        <v>88</v>
      </c>
      <c r="B27" t="s">
        <v>89</v>
      </c>
      <c r="C27" t="s">
        <v>43</v>
      </c>
      <c r="D27" t="s">
        <v>9</v>
      </c>
      <c r="E27" s="1" t="s">
        <v>266</v>
      </c>
      <c r="F27">
        <v>177.75</v>
      </c>
      <c r="G27">
        <v>74.84</v>
      </c>
      <c r="H27" s="2">
        <v>26622</v>
      </c>
      <c r="I27" t="s">
        <v>18</v>
      </c>
      <c r="J27" t="s">
        <v>55</v>
      </c>
      <c r="K27">
        <v>3</v>
      </c>
      <c r="L27" t="s">
        <v>273</v>
      </c>
      <c r="M27" t="s">
        <v>266</v>
      </c>
      <c r="N27" s="2">
        <v>42394</v>
      </c>
      <c r="O27">
        <v>1</v>
      </c>
    </row>
    <row r="28" spans="1:15" x14ac:dyDescent="0.3">
      <c r="A28" t="s">
        <v>90</v>
      </c>
      <c r="B28" t="s">
        <v>91</v>
      </c>
      <c r="C28" t="s">
        <v>92</v>
      </c>
      <c r="D28" t="s">
        <v>9</v>
      </c>
      <c r="E28" s="1" t="s">
        <v>267</v>
      </c>
      <c r="F28">
        <v>183.21</v>
      </c>
      <c r="G28">
        <v>83.36</v>
      </c>
      <c r="H28" s="2">
        <v>26936</v>
      </c>
      <c r="I28" t="s">
        <v>47</v>
      </c>
      <c r="J28" t="s">
        <v>11</v>
      </c>
      <c r="K28">
        <v>2</v>
      </c>
      <c r="L28" t="s">
        <v>274</v>
      </c>
      <c r="M28" t="s">
        <v>266</v>
      </c>
      <c r="N28" s="2">
        <v>42394</v>
      </c>
      <c r="O28">
        <v>0</v>
      </c>
    </row>
    <row r="29" spans="1:15" x14ac:dyDescent="0.3">
      <c r="A29" t="s">
        <v>93</v>
      </c>
      <c r="B29" t="s">
        <v>94</v>
      </c>
      <c r="C29" t="s">
        <v>8</v>
      </c>
      <c r="D29" t="s">
        <v>9</v>
      </c>
      <c r="E29" s="1" t="s">
        <v>266</v>
      </c>
      <c r="F29">
        <v>167.75</v>
      </c>
      <c r="G29">
        <v>82.06</v>
      </c>
      <c r="H29" s="2">
        <v>26601</v>
      </c>
      <c r="I29" t="s">
        <v>95</v>
      </c>
      <c r="J29" t="s">
        <v>11</v>
      </c>
      <c r="K29">
        <v>1</v>
      </c>
      <c r="L29" t="s">
        <v>272</v>
      </c>
      <c r="M29" t="s">
        <v>267</v>
      </c>
      <c r="N29" s="2">
        <v>42394</v>
      </c>
      <c r="O29">
        <v>2</v>
      </c>
    </row>
    <row r="30" spans="1:15" x14ac:dyDescent="0.3">
      <c r="A30" t="s">
        <v>96</v>
      </c>
      <c r="B30" t="s">
        <v>97</v>
      </c>
      <c r="C30" t="s">
        <v>43</v>
      </c>
      <c r="D30" t="s">
        <v>9</v>
      </c>
      <c r="E30" s="1" t="s">
        <v>266</v>
      </c>
      <c r="F30">
        <v>181.15</v>
      </c>
      <c r="G30">
        <v>83.93</v>
      </c>
      <c r="H30" s="2">
        <v>26950</v>
      </c>
      <c r="I30" t="s">
        <v>71</v>
      </c>
      <c r="J30" t="s">
        <v>23</v>
      </c>
      <c r="K30">
        <v>3</v>
      </c>
      <c r="L30" t="s">
        <v>272</v>
      </c>
      <c r="M30" t="s">
        <v>267</v>
      </c>
      <c r="N30" s="2">
        <v>42425</v>
      </c>
      <c r="O30">
        <v>2</v>
      </c>
    </row>
    <row r="31" spans="1:15" x14ac:dyDescent="0.3">
      <c r="A31" t="s">
        <v>98</v>
      </c>
      <c r="B31" t="s">
        <v>99</v>
      </c>
      <c r="C31" t="s">
        <v>8</v>
      </c>
      <c r="D31" t="s">
        <v>9</v>
      </c>
      <c r="E31" s="1" t="s">
        <v>267</v>
      </c>
      <c r="F31">
        <v>181.56</v>
      </c>
      <c r="G31">
        <v>79.540000000000006</v>
      </c>
      <c r="H31" s="2">
        <v>26422</v>
      </c>
      <c r="I31" t="s">
        <v>80</v>
      </c>
      <c r="J31" t="s">
        <v>11</v>
      </c>
      <c r="K31">
        <v>1</v>
      </c>
      <c r="L31" t="s">
        <v>273</v>
      </c>
      <c r="M31" t="s">
        <v>267</v>
      </c>
      <c r="N31" s="2">
        <v>42425</v>
      </c>
      <c r="O31">
        <v>1</v>
      </c>
    </row>
    <row r="32" spans="1:15" x14ac:dyDescent="0.3">
      <c r="A32" t="s">
        <v>100</v>
      </c>
      <c r="B32" t="s">
        <v>101</v>
      </c>
      <c r="C32" t="s">
        <v>8</v>
      </c>
      <c r="D32" t="s">
        <v>26</v>
      </c>
      <c r="E32" s="1" t="s">
        <v>266</v>
      </c>
      <c r="F32">
        <v>160.03</v>
      </c>
      <c r="G32">
        <v>64.3</v>
      </c>
      <c r="H32" s="2">
        <v>26906</v>
      </c>
      <c r="I32" t="s">
        <v>47</v>
      </c>
      <c r="J32" t="s">
        <v>102</v>
      </c>
      <c r="K32">
        <v>1</v>
      </c>
      <c r="L32" t="s">
        <v>273</v>
      </c>
      <c r="M32" t="s">
        <v>267</v>
      </c>
      <c r="N32" s="2">
        <v>42425</v>
      </c>
      <c r="O32">
        <v>1</v>
      </c>
    </row>
    <row r="33" spans="1:15" x14ac:dyDescent="0.3">
      <c r="A33" t="s">
        <v>103</v>
      </c>
      <c r="B33" t="s">
        <v>104</v>
      </c>
      <c r="C33" t="s">
        <v>8</v>
      </c>
      <c r="D33" t="s">
        <v>9</v>
      </c>
      <c r="E33" s="1" t="s">
        <v>266</v>
      </c>
      <c r="F33">
        <v>165.62</v>
      </c>
      <c r="G33">
        <v>76.72</v>
      </c>
      <c r="H33" s="2">
        <v>26489</v>
      </c>
      <c r="I33" t="s">
        <v>47</v>
      </c>
      <c r="J33" t="s">
        <v>11</v>
      </c>
      <c r="K33">
        <v>1</v>
      </c>
      <c r="L33" t="s">
        <v>272</v>
      </c>
      <c r="M33" t="s">
        <v>267</v>
      </c>
      <c r="N33" s="2">
        <v>42425</v>
      </c>
      <c r="O33">
        <v>2</v>
      </c>
    </row>
    <row r="34" spans="1:15" x14ac:dyDescent="0.3">
      <c r="A34" t="s">
        <v>105</v>
      </c>
      <c r="B34" t="s">
        <v>106</v>
      </c>
      <c r="C34" t="s">
        <v>8</v>
      </c>
      <c r="D34" t="s">
        <v>9</v>
      </c>
      <c r="E34" s="1" t="s">
        <v>36</v>
      </c>
      <c r="F34">
        <v>181.64</v>
      </c>
      <c r="G34">
        <v>96.91</v>
      </c>
      <c r="H34" s="2">
        <v>26637</v>
      </c>
      <c r="I34" t="s">
        <v>107</v>
      </c>
      <c r="J34" t="s">
        <v>23</v>
      </c>
      <c r="K34">
        <v>2</v>
      </c>
      <c r="L34" t="s">
        <v>273</v>
      </c>
      <c r="M34" t="s">
        <v>266</v>
      </c>
      <c r="N34" s="2">
        <v>42425</v>
      </c>
      <c r="O34">
        <v>1</v>
      </c>
    </row>
    <row r="35" spans="1:15" x14ac:dyDescent="0.3">
      <c r="A35" t="s">
        <v>108</v>
      </c>
      <c r="B35" t="s">
        <v>109</v>
      </c>
      <c r="C35" t="s">
        <v>110</v>
      </c>
      <c r="D35" t="s">
        <v>26</v>
      </c>
      <c r="E35" s="1" t="s">
        <v>266</v>
      </c>
      <c r="F35">
        <v>159.66999999999999</v>
      </c>
      <c r="G35">
        <v>71.88</v>
      </c>
      <c r="H35" s="2">
        <v>26929</v>
      </c>
      <c r="I35" t="s">
        <v>22</v>
      </c>
      <c r="J35" t="s">
        <v>23</v>
      </c>
      <c r="K35">
        <v>2</v>
      </c>
      <c r="L35" t="s">
        <v>273</v>
      </c>
      <c r="M35" t="s">
        <v>267</v>
      </c>
      <c r="N35" s="2">
        <v>42425</v>
      </c>
      <c r="O35">
        <v>1</v>
      </c>
    </row>
    <row r="36" spans="1:15" x14ac:dyDescent="0.3">
      <c r="A36" t="s">
        <v>111</v>
      </c>
      <c r="B36" t="s">
        <v>112</v>
      </c>
      <c r="C36" t="s">
        <v>43</v>
      </c>
      <c r="D36" t="s">
        <v>9</v>
      </c>
      <c r="E36" s="1" t="s">
        <v>267</v>
      </c>
      <c r="F36">
        <v>177.03</v>
      </c>
      <c r="G36">
        <v>74.040000000000006</v>
      </c>
      <c r="H36" s="2">
        <v>26347</v>
      </c>
      <c r="I36" t="s">
        <v>22</v>
      </c>
      <c r="J36" t="s">
        <v>19</v>
      </c>
      <c r="K36">
        <v>2</v>
      </c>
      <c r="L36" t="s">
        <v>273</v>
      </c>
      <c r="M36" t="s">
        <v>266</v>
      </c>
      <c r="N36" s="2">
        <v>42425</v>
      </c>
      <c r="O36">
        <v>1</v>
      </c>
    </row>
    <row r="37" spans="1:15" x14ac:dyDescent="0.3">
      <c r="A37" t="s">
        <v>113</v>
      </c>
      <c r="B37" t="s">
        <v>114</v>
      </c>
      <c r="C37" t="s">
        <v>8</v>
      </c>
      <c r="D37" t="s">
        <v>26</v>
      </c>
      <c r="E37" s="1" t="s">
        <v>36</v>
      </c>
      <c r="F37">
        <v>163.35</v>
      </c>
      <c r="G37">
        <v>70.459999999999994</v>
      </c>
      <c r="H37" s="2">
        <v>26770</v>
      </c>
      <c r="I37" t="s">
        <v>47</v>
      </c>
      <c r="J37" t="s">
        <v>55</v>
      </c>
      <c r="K37">
        <v>3</v>
      </c>
      <c r="L37" t="s">
        <v>272</v>
      </c>
      <c r="M37" t="s">
        <v>267</v>
      </c>
      <c r="N37" s="2">
        <v>42454</v>
      </c>
      <c r="O37">
        <v>2</v>
      </c>
    </row>
    <row r="38" spans="1:15" x14ac:dyDescent="0.3">
      <c r="A38" t="s">
        <v>115</v>
      </c>
      <c r="B38" t="s">
        <v>116</v>
      </c>
      <c r="C38" t="s">
        <v>110</v>
      </c>
      <c r="D38" t="s">
        <v>9</v>
      </c>
      <c r="E38" s="1" t="s">
        <v>266</v>
      </c>
      <c r="F38">
        <v>175.21</v>
      </c>
      <c r="G38">
        <v>83.65</v>
      </c>
      <c r="H38" s="2">
        <v>26785</v>
      </c>
      <c r="I38" t="s">
        <v>58</v>
      </c>
      <c r="J38" t="s">
        <v>11</v>
      </c>
      <c r="K38">
        <v>3</v>
      </c>
      <c r="L38" t="s">
        <v>272</v>
      </c>
      <c r="M38" t="s">
        <v>267</v>
      </c>
      <c r="N38" s="2">
        <v>42454</v>
      </c>
      <c r="O38">
        <v>2</v>
      </c>
    </row>
    <row r="39" spans="1:15" x14ac:dyDescent="0.3">
      <c r="A39" t="s">
        <v>117</v>
      </c>
      <c r="B39" t="s">
        <v>118</v>
      </c>
      <c r="C39" t="s">
        <v>8</v>
      </c>
      <c r="D39" t="s">
        <v>26</v>
      </c>
      <c r="E39" s="1" t="s">
        <v>266</v>
      </c>
      <c r="F39">
        <v>160.80000000000001</v>
      </c>
      <c r="G39">
        <v>64.77</v>
      </c>
      <c r="H39" s="2">
        <v>26713</v>
      </c>
      <c r="I39" t="s">
        <v>119</v>
      </c>
      <c r="J39" t="s">
        <v>120</v>
      </c>
      <c r="K39">
        <v>1</v>
      </c>
      <c r="L39" t="s">
        <v>273</v>
      </c>
      <c r="M39" t="s">
        <v>267</v>
      </c>
      <c r="N39" s="2">
        <v>42454</v>
      </c>
      <c r="O39">
        <v>1</v>
      </c>
    </row>
    <row r="40" spans="1:15" x14ac:dyDescent="0.3">
      <c r="A40" t="s">
        <v>121</v>
      </c>
      <c r="B40" t="s">
        <v>122</v>
      </c>
      <c r="C40" t="s">
        <v>8</v>
      </c>
      <c r="D40" t="s">
        <v>9</v>
      </c>
      <c r="E40" s="1" t="s">
        <v>266</v>
      </c>
      <c r="F40">
        <v>166.46</v>
      </c>
      <c r="G40">
        <v>76.83</v>
      </c>
      <c r="H40" s="2">
        <v>26528</v>
      </c>
      <c r="I40" t="s">
        <v>123</v>
      </c>
      <c r="J40" t="s">
        <v>19</v>
      </c>
      <c r="K40">
        <v>99</v>
      </c>
      <c r="L40" t="s">
        <v>272</v>
      </c>
      <c r="M40" t="s">
        <v>267</v>
      </c>
      <c r="N40" s="2">
        <v>42454</v>
      </c>
      <c r="O40">
        <v>2</v>
      </c>
    </row>
    <row r="41" spans="1:15" x14ac:dyDescent="0.3">
      <c r="A41" t="s">
        <v>124</v>
      </c>
      <c r="B41" t="s">
        <v>125</v>
      </c>
      <c r="C41" t="s">
        <v>8</v>
      </c>
      <c r="D41" t="s">
        <v>26</v>
      </c>
      <c r="E41" s="1" t="s">
        <v>266</v>
      </c>
      <c r="F41">
        <v>157.94999999999999</v>
      </c>
      <c r="G41">
        <v>67.41</v>
      </c>
      <c r="H41" s="2">
        <v>26425</v>
      </c>
      <c r="I41" t="s">
        <v>126</v>
      </c>
      <c r="J41" t="s">
        <v>11</v>
      </c>
      <c r="K41">
        <v>3</v>
      </c>
      <c r="L41" t="s">
        <v>273</v>
      </c>
      <c r="M41" t="s">
        <v>267</v>
      </c>
      <c r="N41" s="2">
        <v>42454</v>
      </c>
      <c r="O41">
        <v>1</v>
      </c>
    </row>
    <row r="42" spans="1:15" x14ac:dyDescent="0.3">
      <c r="A42" t="s">
        <v>127</v>
      </c>
      <c r="B42" t="s">
        <v>128</v>
      </c>
      <c r="C42" t="s">
        <v>8</v>
      </c>
      <c r="D42" t="s">
        <v>9</v>
      </c>
      <c r="E42" s="1" t="s">
        <v>266</v>
      </c>
      <c r="F42">
        <v>180.61</v>
      </c>
      <c r="G42">
        <v>83.59</v>
      </c>
      <c r="H42" s="2">
        <v>26382</v>
      </c>
      <c r="I42" t="s">
        <v>51</v>
      </c>
      <c r="J42" t="s">
        <v>19</v>
      </c>
      <c r="K42">
        <v>3</v>
      </c>
      <c r="L42" t="s">
        <v>274</v>
      </c>
      <c r="M42" t="s">
        <v>267</v>
      </c>
      <c r="N42" s="2">
        <v>42454</v>
      </c>
      <c r="O42">
        <v>0</v>
      </c>
    </row>
    <row r="43" spans="1:15" x14ac:dyDescent="0.3">
      <c r="A43" t="s">
        <v>129</v>
      </c>
      <c r="B43" t="s">
        <v>130</v>
      </c>
      <c r="C43" t="s">
        <v>8</v>
      </c>
      <c r="D43" t="s">
        <v>26</v>
      </c>
      <c r="E43" s="1" t="s">
        <v>266</v>
      </c>
      <c r="F43">
        <v>159.52000000000001</v>
      </c>
      <c r="G43">
        <v>67.989999999999995</v>
      </c>
      <c r="H43" s="2">
        <v>26635</v>
      </c>
      <c r="I43" t="s">
        <v>14</v>
      </c>
      <c r="J43" t="s">
        <v>120</v>
      </c>
      <c r="K43">
        <v>2</v>
      </c>
      <c r="L43" t="s">
        <v>274</v>
      </c>
      <c r="M43" t="s">
        <v>266</v>
      </c>
      <c r="N43" s="2">
        <v>42454</v>
      </c>
      <c r="O43">
        <v>0</v>
      </c>
    </row>
    <row r="44" spans="1:15" x14ac:dyDescent="0.3">
      <c r="A44" t="s">
        <v>131</v>
      </c>
      <c r="B44" t="s">
        <v>132</v>
      </c>
      <c r="C44" t="s">
        <v>8</v>
      </c>
      <c r="D44" t="s">
        <v>26</v>
      </c>
      <c r="E44" s="1" t="s">
        <v>266</v>
      </c>
      <c r="F44">
        <v>163.01</v>
      </c>
      <c r="G44">
        <v>65.19</v>
      </c>
      <c r="H44" s="2">
        <v>26801</v>
      </c>
      <c r="I44" t="s">
        <v>22</v>
      </c>
      <c r="J44" t="s">
        <v>11</v>
      </c>
      <c r="K44">
        <v>2</v>
      </c>
      <c r="L44" t="s">
        <v>273</v>
      </c>
      <c r="M44" t="s">
        <v>266</v>
      </c>
      <c r="N44" s="2">
        <v>42454</v>
      </c>
      <c r="O44">
        <v>1</v>
      </c>
    </row>
    <row r="45" spans="1:15" x14ac:dyDescent="0.3">
      <c r="A45" t="s">
        <v>133</v>
      </c>
      <c r="B45" t="s">
        <v>134</v>
      </c>
      <c r="C45" t="s">
        <v>43</v>
      </c>
      <c r="D45" t="s">
        <v>26</v>
      </c>
      <c r="E45" s="1" t="s">
        <v>266</v>
      </c>
      <c r="F45">
        <v>165.8</v>
      </c>
      <c r="G45">
        <v>71.77</v>
      </c>
      <c r="H45" s="2">
        <v>26883</v>
      </c>
      <c r="I45" t="s">
        <v>40</v>
      </c>
      <c r="J45" t="s">
        <v>19</v>
      </c>
      <c r="K45">
        <v>1</v>
      </c>
      <c r="L45" t="s">
        <v>273</v>
      </c>
      <c r="M45" t="s">
        <v>266</v>
      </c>
      <c r="N45" s="2">
        <v>42454</v>
      </c>
      <c r="O45">
        <v>1</v>
      </c>
    </row>
    <row r="46" spans="1:15" x14ac:dyDescent="0.3">
      <c r="A46" t="s">
        <v>135</v>
      </c>
      <c r="B46" t="s">
        <v>136</v>
      </c>
      <c r="C46" t="s">
        <v>43</v>
      </c>
      <c r="D46" t="s">
        <v>26</v>
      </c>
      <c r="E46" s="1" t="s">
        <v>267</v>
      </c>
      <c r="F46">
        <v>170.03</v>
      </c>
      <c r="G46">
        <v>66.680000000000007</v>
      </c>
      <c r="H46" s="2">
        <v>26539</v>
      </c>
      <c r="I46" t="s">
        <v>137</v>
      </c>
      <c r="J46" t="s">
        <v>11</v>
      </c>
      <c r="K46">
        <v>99</v>
      </c>
      <c r="L46" t="s">
        <v>274</v>
      </c>
      <c r="M46" t="s">
        <v>266</v>
      </c>
      <c r="N46" s="2">
        <v>42454</v>
      </c>
      <c r="O46">
        <v>0</v>
      </c>
    </row>
    <row r="47" spans="1:15" x14ac:dyDescent="0.3">
      <c r="A47" t="s">
        <v>138</v>
      </c>
      <c r="B47" t="s">
        <v>139</v>
      </c>
      <c r="C47" t="s">
        <v>8</v>
      </c>
      <c r="D47" t="s">
        <v>26</v>
      </c>
      <c r="E47" s="1" t="s">
        <v>266</v>
      </c>
      <c r="F47">
        <v>157.16</v>
      </c>
      <c r="G47">
        <v>69.64</v>
      </c>
      <c r="H47" s="2">
        <v>26859</v>
      </c>
      <c r="I47" t="s">
        <v>47</v>
      </c>
      <c r="J47" t="s">
        <v>23</v>
      </c>
      <c r="K47">
        <v>2</v>
      </c>
      <c r="L47" t="s">
        <v>274</v>
      </c>
      <c r="M47" t="s">
        <v>267</v>
      </c>
      <c r="N47" s="2">
        <v>42485</v>
      </c>
      <c r="O47">
        <v>0</v>
      </c>
    </row>
    <row r="48" spans="1:15" x14ac:dyDescent="0.3">
      <c r="A48" t="s">
        <v>140</v>
      </c>
      <c r="B48" t="s">
        <v>141</v>
      </c>
      <c r="C48" t="s">
        <v>8</v>
      </c>
      <c r="D48" t="s">
        <v>26</v>
      </c>
      <c r="E48" s="1" t="s">
        <v>142</v>
      </c>
      <c r="F48">
        <v>164.58</v>
      </c>
      <c r="G48">
        <v>72.989999999999995</v>
      </c>
      <c r="H48" s="2">
        <v>26323</v>
      </c>
      <c r="I48" t="s">
        <v>40</v>
      </c>
      <c r="J48" t="s">
        <v>11</v>
      </c>
      <c r="K48">
        <v>1</v>
      </c>
      <c r="L48" t="s">
        <v>273</v>
      </c>
      <c r="M48" t="s">
        <v>266</v>
      </c>
      <c r="N48" s="2">
        <v>42485</v>
      </c>
      <c r="O48">
        <v>1</v>
      </c>
    </row>
    <row r="49" spans="1:15" x14ac:dyDescent="0.3">
      <c r="A49" t="s">
        <v>143</v>
      </c>
      <c r="B49" t="s">
        <v>144</v>
      </c>
      <c r="C49" t="s">
        <v>8</v>
      </c>
      <c r="D49" t="s">
        <v>26</v>
      </c>
      <c r="E49" s="1" t="s">
        <v>266</v>
      </c>
      <c r="F49">
        <v>163.47</v>
      </c>
      <c r="G49">
        <v>72.89</v>
      </c>
      <c r="H49" s="2">
        <v>26396</v>
      </c>
      <c r="I49" t="s">
        <v>37</v>
      </c>
      <c r="J49" t="s">
        <v>55</v>
      </c>
      <c r="K49">
        <v>1</v>
      </c>
      <c r="L49" t="s">
        <v>272</v>
      </c>
      <c r="M49" t="s">
        <v>267</v>
      </c>
      <c r="N49" s="2">
        <v>42485</v>
      </c>
      <c r="O49">
        <v>2</v>
      </c>
    </row>
    <row r="50" spans="1:15" x14ac:dyDescent="0.3">
      <c r="A50" t="s">
        <v>145</v>
      </c>
      <c r="B50" t="s">
        <v>146</v>
      </c>
      <c r="C50" t="s">
        <v>8</v>
      </c>
      <c r="D50" t="s">
        <v>9</v>
      </c>
      <c r="E50" s="1" t="s">
        <v>266</v>
      </c>
      <c r="F50">
        <v>185.43</v>
      </c>
      <c r="G50">
        <v>87.23</v>
      </c>
      <c r="H50" s="2">
        <v>26858</v>
      </c>
      <c r="I50" t="s">
        <v>22</v>
      </c>
      <c r="J50" t="s">
        <v>23</v>
      </c>
      <c r="K50">
        <v>1</v>
      </c>
      <c r="L50" t="s">
        <v>273</v>
      </c>
      <c r="M50" t="s">
        <v>266</v>
      </c>
      <c r="N50" s="2">
        <v>42485</v>
      </c>
      <c r="O50">
        <v>1</v>
      </c>
    </row>
    <row r="51" spans="1:15" x14ac:dyDescent="0.3">
      <c r="A51" t="s">
        <v>147</v>
      </c>
      <c r="B51" t="s">
        <v>148</v>
      </c>
      <c r="C51" t="s">
        <v>8</v>
      </c>
      <c r="D51" t="s">
        <v>26</v>
      </c>
      <c r="E51" s="1" t="s">
        <v>266</v>
      </c>
      <c r="F51">
        <v>165.34</v>
      </c>
      <c r="G51">
        <v>70.84</v>
      </c>
      <c r="H51" s="2">
        <v>26330</v>
      </c>
      <c r="I51" t="s">
        <v>51</v>
      </c>
      <c r="J51" t="s">
        <v>11</v>
      </c>
      <c r="K51">
        <v>99</v>
      </c>
      <c r="L51" t="s">
        <v>273</v>
      </c>
      <c r="M51" t="s">
        <v>267</v>
      </c>
      <c r="N51" s="2">
        <v>42485</v>
      </c>
      <c r="O51">
        <v>1</v>
      </c>
    </row>
    <row r="52" spans="1:15" x14ac:dyDescent="0.3">
      <c r="A52" t="s">
        <v>149</v>
      </c>
      <c r="B52" t="s">
        <v>150</v>
      </c>
      <c r="C52" t="s">
        <v>8</v>
      </c>
      <c r="D52" t="s">
        <v>26</v>
      </c>
      <c r="E52" s="1" t="s">
        <v>266</v>
      </c>
      <c r="F52">
        <v>163.44999999999999</v>
      </c>
      <c r="G52">
        <v>67.67</v>
      </c>
      <c r="H52" s="2">
        <v>26593</v>
      </c>
      <c r="I52" t="s">
        <v>51</v>
      </c>
      <c r="J52" t="s">
        <v>23</v>
      </c>
      <c r="K52">
        <v>2</v>
      </c>
      <c r="L52" t="s">
        <v>273</v>
      </c>
      <c r="M52" t="s">
        <v>266</v>
      </c>
      <c r="N52" s="2">
        <v>42485</v>
      </c>
      <c r="O52">
        <v>1</v>
      </c>
    </row>
    <row r="53" spans="1:15" x14ac:dyDescent="0.3">
      <c r="A53" t="s">
        <v>151</v>
      </c>
      <c r="B53" t="s">
        <v>152</v>
      </c>
      <c r="C53" t="s">
        <v>8</v>
      </c>
      <c r="D53" t="s">
        <v>83</v>
      </c>
      <c r="E53" s="1" t="s">
        <v>266</v>
      </c>
      <c r="F53">
        <v>163.97</v>
      </c>
      <c r="G53">
        <v>66.709999999999994</v>
      </c>
      <c r="H53" s="2">
        <v>26290</v>
      </c>
      <c r="I53" t="s">
        <v>153</v>
      </c>
      <c r="J53" t="s">
        <v>23</v>
      </c>
      <c r="K53">
        <v>3</v>
      </c>
      <c r="L53" t="s">
        <v>274</v>
      </c>
      <c r="M53" t="s">
        <v>267</v>
      </c>
      <c r="N53" s="2">
        <v>42485</v>
      </c>
      <c r="O53">
        <v>0</v>
      </c>
    </row>
    <row r="54" spans="1:15" x14ac:dyDescent="0.3">
      <c r="A54" t="s">
        <v>154</v>
      </c>
      <c r="B54" t="s">
        <v>155</v>
      </c>
      <c r="C54" t="s">
        <v>8</v>
      </c>
      <c r="D54" t="s">
        <v>26</v>
      </c>
      <c r="E54" s="1" t="s">
        <v>266</v>
      </c>
      <c r="F54">
        <v>161.38</v>
      </c>
      <c r="G54">
        <v>73.55</v>
      </c>
      <c r="H54" s="2">
        <v>26337</v>
      </c>
      <c r="I54" t="s">
        <v>22</v>
      </c>
      <c r="J54" t="s">
        <v>23</v>
      </c>
      <c r="K54">
        <v>3</v>
      </c>
      <c r="L54" t="s">
        <v>272</v>
      </c>
      <c r="M54" t="s">
        <v>266</v>
      </c>
      <c r="N54" s="2">
        <v>42515</v>
      </c>
      <c r="O54">
        <v>2</v>
      </c>
    </row>
    <row r="55" spans="1:15" x14ac:dyDescent="0.3">
      <c r="A55" t="s">
        <v>156</v>
      </c>
      <c r="B55" t="s">
        <v>157</v>
      </c>
      <c r="C55" t="s">
        <v>8</v>
      </c>
      <c r="D55" t="s">
        <v>26</v>
      </c>
      <c r="E55" s="1" t="s">
        <v>266</v>
      </c>
      <c r="F55">
        <v>160.09</v>
      </c>
      <c r="G55">
        <v>65.930000000000007</v>
      </c>
      <c r="H55" s="2">
        <v>26689</v>
      </c>
      <c r="I55" t="s">
        <v>31</v>
      </c>
      <c r="J55" t="s">
        <v>19</v>
      </c>
      <c r="K55">
        <v>99</v>
      </c>
      <c r="L55" t="s">
        <v>274</v>
      </c>
      <c r="M55" t="s">
        <v>267</v>
      </c>
      <c r="N55" s="2">
        <v>42515</v>
      </c>
      <c r="O55">
        <v>0</v>
      </c>
    </row>
    <row r="56" spans="1:15" x14ac:dyDescent="0.3">
      <c r="A56" t="s">
        <v>158</v>
      </c>
      <c r="B56" t="s">
        <v>159</v>
      </c>
      <c r="C56" t="s">
        <v>8</v>
      </c>
      <c r="D56" t="s">
        <v>9</v>
      </c>
      <c r="E56" s="1" t="s">
        <v>266</v>
      </c>
      <c r="F56">
        <v>178.64</v>
      </c>
      <c r="G56">
        <v>97.05</v>
      </c>
      <c r="H56" s="2">
        <v>26676</v>
      </c>
      <c r="I56" t="s">
        <v>54</v>
      </c>
      <c r="J56" t="s">
        <v>23</v>
      </c>
      <c r="K56">
        <v>1</v>
      </c>
      <c r="L56" t="s">
        <v>273</v>
      </c>
      <c r="M56" t="s">
        <v>267</v>
      </c>
      <c r="N56" s="2">
        <v>42515</v>
      </c>
      <c r="O56">
        <v>1</v>
      </c>
    </row>
    <row r="57" spans="1:15" x14ac:dyDescent="0.3">
      <c r="A57" t="s">
        <v>160</v>
      </c>
      <c r="B57" t="s">
        <v>161</v>
      </c>
      <c r="C57" t="s">
        <v>43</v>
      </c>
      <c r="D57" t="s">
        <v>26</v>
      </c>
      <c r="E57" s="1" t="s">
        <v>267</v>
      </c>
      <c r="F57">
        <v>159.78</v>
      </c>
      <c r="G57">
        <v>68.31</v>
      </c>
      <c r="H57" s="2">
        <v>26412</v>
      </c>
      <c r="I57" t="s">
        <v>162</v>
      </c>
      <c r="J57" t="s">
        <v>23</v>
      </c>
      <c r="K57">
        <v>2</v>
      </c>
      <c r="L57" t="s">
        <v>273</v>
      </c>
      <c r="M57" t="s">
        <v>267</v>
      </c>
      <c r="N57" s="2">
        <v>42515</v>
      </c>
      <c r="O57">
        <v>1</v>
      </c>
    </row>
    <row r="58" spans="1:15" x14ac:dyDescent="0.3">
      <c r="A58" t="s">
        <v>163</v>
      </c>
      <c r="B58" t="s">
        <v>164</v>
      </c>
      <c r="C58" t="s">
        <v>8</v>
      </c>
      <c r="D58" t="s">
        <v>165</v>
      </c>
      <c r="E58" s="1" t="s">
        <v>267</v>
      </c>
      <c r="F58">
        <v>161.57</v>
      </c>
      <c r="G58">
        <v>67.92</v>
      </c>
      <c r="H58" s="2">
        <v>26848</v>
      </c>
      <c r="I58" t="s">
        <v>166</v>
      </c>
      <c r="J58" t="s">
        <v>11</v>
      </c>
      <c r="K58">
        <v>3</v>
      </c>
      <c r="L58" t="s">
        <v>274</v>
      </c>
      <c r="M58" t="s">
        <v>266</v>
      </c>
      <c r="N58" s="2">
        <v>42515</v>
      </c>
      <c r="O58">
        <v>0</v>
      </c>
    </row>
    <row r="59" spans="1:15" x14ac:dyDescent="0.3">
      <c r="A59" t="s">
        <v>167</v>
      </c>
      <c r="B59" t="s">
        <v>168</v>
      </c>
      <c r="C59" t="s">
        <v>8</v>
      </c>
      <c r="D59" t="s">
        <v>165</v>
      </c>
      <c r="E59" s="1" t="s">
        <v>36</v>
      </c>
      <c r="F59">
        <v>161.83000000000001</v>
      </c>
      <c r="G59">
        <v>66.03</v>
      </c>
      <c r="H59" s="2">
        <v>26491</v>
      </c>
      <c r="I59" t="s">
        <v>119</v>
      </c>
      <c r="J59" t="s">
        <v>19</v>
      </c>
      <c r="K59">
        <v>2</v>
      </c>
      <c r="L59" t="s">
        <v>272</v>
      </c>
      <c r="M59" t="s">
        <v>267</v>
      </c>
      <c r="N59" s="2">
        <v>42515</v>
      </c>
      <c r="O59">
        <v>2</v>
      </c>
    </row>
    <row r="60" spans="1:15" x14ac:dyDescent="0.3">
      <c r="A60" t="s">
        <v>169</v>
      </c>
      <c r="B60" t="s">
        <v>170</v>
      </c>
      <c r="C60" t="s">
        <v>8</v>
      </c>
      <c r="D60" t="s">
        <v>44</v>
      </c>
      <c r="E60" s="1" t="s">
        <v>142</v>
      </c>
      <c r="F60">
        <v>169.66</v>
      </c>
      <c r="G60">
        <v>77.3</v>
      </c>
      <c r="H60" s="2">
        <v>26810</v>
      </c>
      <c r="I60" t="s">
        <v>171</v>
      </c>
      <c r="J60" t="s">
        <v>11</v>
      </c>
      <c r="K60">
        <v>1</v>
      </c>
      <c r="L60" t="s">
        <v>272</v>
      </c>
      <c r="M60" t="s">
        <v>267</v>
      </c>
      <c r="N60" s="2">
        <v>42515</v>
      </c>
      <c r="O60">
        <v>2</v>
      </c>
    </row>
    <row r="61" spans="1:15" x14ac:dyDescent="0.3">
      <c r="A61" t="s">
        <v>172</v>
      </c>
      <c r="B61" t="s">
        <v>173</v>
      </c>
      <c r="C61" t="s">
        <v>8</v>
      </c>
      <c r="D61" t="s">
        <v>9</v>
      </c>
      <c r="E61" s="1" t="s">
        <v>266</v>
      </c>
      <c r="F61">
        <v>166.84</v>
      </c>
      <c r="G61">
        <v>88.25</v>
      </c>
      <c r="H61" s="2">
        <v>26362</v>
      </c>
      <c r="I61" t="s">
        <v>174</v>
      </c>
      <c r="J61" t="s">
        <v>11</v>
      </c>
      <c r="K61">
        <v>1</v>
      </c>
      <c r="L61" t="s">
        <v>273</v>
      </c>
      <c r="M61" t="s">
        <v>266</v>
      </c>
      <c r="N61" s="2">
        <v>42546</v>
      </c>
      <c r="O61">
        <v>1</v>
      </c>
    </row>
    <row r="62" spans="1:15" x14ac:dyDescent="0.3">
      <c r="A62" t="s">
        <v>175</v>
      </c>
      <c r="B62" t="s">
        <v>176</v>
      </c>
      <c r="C62" t="s">
        <v>110</v>
      </c>
      <c r="D62" t="s">
        <v>26</v>
      </c>
      <c r="E62" s="1" t="s">
        <v>266</v>
      </c>
      <c r="F62">
        <v>159.32</v>
      </c>
      <c r="G62">
        <v>64.92</v>
      </c>
      <c r="H62" s="2">
        <v>26693</v>
      </c>
      <c r="I62" t="s">
        <v>137</v>
      </c>
      <c r="J62" t="s">
        <v>23</v>
      </c>
      <c r="K62">
        <v>2</v>
      </c>
      <c r="L62" t="s">
        <v>272</v>
      </c>
      <c r="M62" t="s">
        <v>267</v>
      </c>
      <c r="N62" s="2">
        <v>42546</v>
      </c>
      <c r="O62">
        <v>2</v>
      </c>
    </row>
    <row r="63" spans="1:15" x14ac:dyDescent="0.3">
      <c r="A63" t="s">
        <v>177</v>
      </c>
      <c r="B63" t="s">
        <v>178</v>
      </c>
      <c r="C63" t="s">
        <v>8</v>
      </c>
      <c r="D63" t="s">
        <v>9</v>
      </c>
      <c r="E63" s="1" t="s">
        <v>142</v>
      </c>
      <c r="F63">
        <v>170.51</v>
      </c>
      <c r="G63">
        <v>84.35</v>
      </c>
      <c r="H63" s="2">
        <v>26612</v>
      </c>
      <c r="I63" t="s">
        <v>126</v>
      </c>
      <c r="J63" t="s">
        <v>102</v>
      </c>
      <c r="K63">
        <v>3</v>
      </c>
      <c r="L63" t="s">
        <v>274</v>
      </c>
      <c r="M63" t="s">
        <v>267</v>
      </c>
      <c r="N63" s="2">
        <v>42546</v>
      </c>
      <c r="O63">
        <v>0</v>
      </c>
    </row>
    <row r="64" spans="1:15" x14ac:dyDescent="0.3">
      <c r="A64" t="s">
        <v>179</v>
      </c>
      <c r="B64" t="s">
        <v>180</v>
      </c>
      <c r="C64" t="s">
        <v>17</v>
      </c>
      <c r="D64" t="s">
        <v>26</v>
      </c>
      <c r="E64" s="1" t="s">
        <v>266</v>
      </c>
      <c r="F64">
        <v>161.84</v>
      </c>
      <c r="G64">
        <v>69.97</v>
      </c>
      <c r="H64" s="2">
        <v>26392</v>
      </c>
      <c r="I64" t="s">
        <v>166</v>
      </c>
      <c r="J64" t="s">
        <v>23</v>
      </c>
      <c r="K64">
        <v>3</v>
      </c>
      <c r="L64" t="s">
        <v>273</v>
      </c>
      <c r="M64" t="s">
        <v>267</v>
      </c>
      <c r="N64" s="2">
        <v>42546</v>
      </c>
      <c r="O64">
        <v>1</v>
      </c>
    </row>
    <row r="65" spans="1:15" x14ac:dyDescent="0.3">
      <c r="A65" t="s">
        <v>181</v>
      </c>
      <c r="B65" t="s">
        <v>182</v>
      </c>
      <c r="C65" t="s">
        <v>43</v>
      </c>
      <c r="D65" t="s">
        <v>9</v>
      </c>
      <c r="E65" s="1" t="s">
        <v>266</v>
      </c>
      <c r="F65">
        <v>171.41</v>
      </c>
      <c r="G65">
        <v>81.7</v>
      </c>
      <c r="H65" s="2">
        <v>26881</v>
      </c>
      <c r="I65" t="s">
        <v>183</v>
      </c>
      <c r="J65" t="s">
        <v>55</v>
      </c>
      <c r="K65">
        <v>2</v>
      </c>
      <c r="L65" t="s">
        <v>272</v>
      </c>
      <c r="M65" t="s">
        <v>267</v>
      </c>
      <c r="N65" s="2">
        <v>42546</v>
      </c>
      <c r="O65">
        <v>2</v>
      </c>
    </row>
    <row r="66" spans="1:15" x14ac:dyDescent="0.3">
      <c r="A66" t="s">
        <v>184</v>
      </c>
      <c r="B66" t="s">
        <v>185</v>
      </c>
      <c r="C66" t="s">
        <v>8</v>
      </c>
      <c r="D66" t="s">
        <v>9</v>
      </c>
      <c r="E66" s="1" t="s">
        <v>266</v>
      </c>
      <c r="F66">
        <v>166.75</v>
      </c>
      <c r="G66">
        <v>79.06</v>
      </c>
      <c r="H66" s="2">
        <v>26353</v>
      </c>
      <c r="I66" t="s">
        <v>61</v>
      </c>
      <c r="J66" t="s">
        <v>55</v>
      </c>
      <c r="K66">
        <v>3</v>
      </c>
      <c r="L66" t="s">
        <v>274</v>
      </c>
      <c r="M66" t="s">
        <v>267</v>
      </c>
      <c r="N66" s="2">
        <v>42576</v>
      </c>
      <c r="O66">
        <v>0</v>
      </c>
    </row>
    <row r="67" spans="1:15" x14ac:dyDescent="0.3">
      <c r="A67" t="s">
        <v>186</v>
      </c>
      <c r="B67" t="s">
        <v>187</v>
      </c>
      <c r="C67" t="s">
        <v>110</v>
      </c>
      <c r="D67" t="s">
        <v>26</v>
      </c>
      <c r="E67" s="1" t="s">
        <v>142</v>
      </c>
      <c r="F67">
        <v>166.19</v>
      </c>
      <c r="G67">
        <v>67.459999999999994</v>
      </c>
      <c r="H67" s="2">
        <v>26630</v>
      </c>
      <c r="I67" t="s">
        <v>54</v>
      </c>
      <c r="J67" t="s">
        <v>28</v>
      </c>
      <c r="K67">
        <v>3</v>
      </c>
      <c r="L67" t="s">
        <v>273</v>
      </c>
      <c r="M67" t="s">
        <v>267</v>
      </c>
      <c r="N67" s="2">
        <v>42576</v>
      </c>
      <c r="O67">
        <v>1</v>
      </c>
    </row>
    <row r="68" spans="1:15" x14ac:dyDescent="0.3">
      <c r="A68" t="s">
        <v>188</v>
      </c>
      <c r="B68" t="s">
        <v>189</v>
      </c>
      <c r="C68" t="s">
        <v>8</v>
      </c>
      <c r="D68" t="s">
        <v>190</v>
      </c>
      <c r="E68" s="1" t="s">
        <v>266</v>
      </c>
      <c r="F68">
        <v>169.16</v>
      </c>
      <c r="G68">
        <v>90.08</v>
      </c>
      <c r="H68" s="2">
        <v>26576</v>
      </c>
      <c r="I68" t="s">
        <v>61</v>
      </c>
      <c r="J68" t="s">
        <v>23</v>
      </c>
      <c r="K68">
        <v>2</v>
      </c>
      <c r="L68" t="s">
        <v>272</v>
      </c>
      <c r="M68" t="s">
        <v>267</v>
      </c>
      <c r="N68" s="2">
        <v>42576</v>
      </c>
      <c r="O68">
        <v>2</v>
      </c>
    </row>
    <row r="69" spans="1:15" x14ac:dyDescent="0.3">
      <c r="A69" t="s">
        <v>191</v>
      </c>
      <c r="B69" t="s">
        <v>192</v>
      </c>
      <c r="C69" t="s">
        <v>8</v>
      </c>
      <c r="D69" t="s">
        <v>26</v>
      </c>
      <c r="E69" s="1" t="s">
        <v>266</v>
      </c>
      <c r="F69">
        <v>157.01</v>
      </c>
      <c r="G69">
        <v>66.56</v>
      </c>
      <c r="H69" s="2">
        <v>26394</v>
      </c>
      <c r="I69" t="s">
        <v>47</v>
      </c>
      <c r="J69" t="s">
        <v>11</v>
      </c>
      <c r="K69">
        <v>3</v>
      </c>
      <c r="L69" t="s">
        <v>273</v>
      </c>
      <c r="M69" t="s">
        <v>267</v>
      </c>
      <c r="N69" s="2">
        <v>42576</v>
      </c>
      <c r="O69">
        <v>1</v>
      </c>
    </row>
    <row r="70" spans="1:15" x14ac:dyDescent="0.3">
      <c r="A70" t="s">
        <v>193</v>
      </c>
      <c r="B70" t="s">
        <v>194</v>
      </c>
      <c r="C70" t="s">
        <v>8</v>
      </c>
      <c r="D70" t="s">
        <v>9</v>
      </c>
      <c r="E70" s="1" t="s">
        <v>266</v>
      </c>
      <c r="F70">
        <v>167.51</v>
      </c>
      <c r="G70">
        <v>84.15</v>
      </c>
      <c r="H70" s="2">
        <v>26499</v>
      </c>
      <c r="I70" t="s">
        <v>18</v>
      </c>
      <c r="J70" t="s">
        <v>55</v>
      </c>
      <c r="K70">
        <v>2</v>
      </c>
      <c r="L70" t="s">
        <v>274</v>
      </c>
      <c r="M70" t="s">
        <v>267</v>
      </c>
      <c r="N70" s="2">
        <v>42576</v>
      </c>
      <c r="O70">
        <v>0</v>
      </c>
    </row>
    <row r="71" spans="1:15" x14ac:dyDescent="0.3">
      <c r="A71" t="s">
        <v>195</v>
      </c>
      <c r="B71" t="s">
        <v>196</v>
      </c>
      <c r="C71" t="s">
        <v>43</v>
      </c>
      <c r="D71" t="s">
        <v>26</v>
      </c>
      <c r="E71" s="1" t="s">
        <v>266</v>
      </c>
      <c r="F71">
        <v>160.47</v>
      </c>
      <c r="G71">
        <v>68.2</v>
      </c>
      <c r="H71" s="2">
        <v>26404</v>
      </c>
      <c r="I71" t="s">
        <v>197</v>
      </c>
      <c r="J71" t="s">
        <v>23</v>
      </c>
      <c r="K71">
        <v>3</v>
      </c>
      <c r="L71" t="s">
        <v>274</v>
      </c>
      <c r="M71" t="s">
        <v>267</v>
      </c>
      <c r="N71" s="2">
        <v>42576</v>
      </c>
      <c r="O71">
        <v>0</v>
      </c>
    </row>
    <row r="72" spans="1:15" x14ac:dyDescent="0.3">
      <c r="A72" t="s">
        <v>198</v>
      </c>
      <c r="B72" t="s">
        <v>199</v>
      </c>
      <c r="C72" t="s">
        <v>17</v>
      </c>
      <c r="D72" t="s">
        <v>26</v>
      </c>
      <c r="E72" s="1" t="s">
        <v>267</v>
      </c>
      <c r="F72">
        <v>162.33000000000001</v>
      </c>
      <c r="G72">
        <v>66.47</v>
      </c>
      <c r="H72" s="2">
        <v>26344</v>
      </c>
      <c r="I72" t="s">
        <v>47</v>
      </c>
      <c r="J72" t="s">
        <v>28</v>
      </c>
      <c r="K72">
        <v>3</v>
      </c>
      <c r="L72" t="s">
        <v>273</v>
      </c>
      <c r="M72" t="s">
        <v>266</v>
      </c>
      <c r="N72" s="2">
        <v>42576</v>
      </c>
      <c r="O72">
        <v>1</v>
      </c>
    </row>
    <row r="73" spans="1:15" x14ac:dyDescent="0.3">
      <c r="A73" t="s">
        <v>200</v>
      </c>
      <c r="B73" t="s">
        <v>201</v>
      </c>
      <c r="C73" t="s">
        <v>43</v>
      </c>
      <c r="D73" t="s">
        <v>9</v>
      </c>
      <c r="E73" s="1" t="s">
        <v>266</v>
      </c>
      <c r="F73">
        <v>175.67</v>
      </c>
      <c r="G73">
        <v>88.82</v>
      </c>
      <c r="H73" s="2">
        <v>26941</v>
      </c>
      <c r="I73" t="s">
        <v>10</v>
      </c>
      <c r="J73" t="s">
        <v>19</v>
      </c>
      <c r="K73">
        <v>99</v>
      </c>
      <c r="L73" t="s">
        <v>272</v>
      </c>
      <c r="M73" t="s">
        <v>266</v>
      </c>
      <c r="N73" s="2">
        <v>42576</v>
      </c>
      <c r="O73">
        <v>2</v>
      </c>
    </row>
    <row r="74" spans="1:15" x14ac:dyDescent="0.3">
      <c r="A74" t="s">
        <v>202</v>
      </c>
      <c r="B74" t="s">
        <v>203</v>
      </c>
      <c r="C74" t="s">
        <v>43</v>
      </c>
      <c r="D74" t="s">
        <v>9</v>
      </c>
      <c r="E74" s="1" t="s">
        <v>266</v>
      </c>
      <c r="F74">
        <v>174.25</v>
      </c>
      <c r="G74">
        <v>80.930000000000007</v>
      </c>
      <c r="H74" s="2">
        <v>26364</v>
      </c>
      <c r="I74" t="s">
        <v>58</v>
      </c>
      <c r="J74" t="s">
        <v>102</v>
      </c>
      <c r="K74">
        <v>2</v>
      </c>
      <c r="L74" t="s">
        <v>274</v>
      </c>
      <c r="M74" t="s">
        <v>267</v>
      </c>
      <c r="N74" s="2">
        <v>42576</v>
      </c>
      <c r="O74">
        <v>0</v>
      </c>
    </row>
    <row r="75" spans="1:15" x14ac:dyDescent="0.3">
      <c r="A75" t="s">
        <v>204</v>
      </c>
      <c r="B75" t="s">
        <v>205</v>
      </c>
      <c r="C75" t="s">
        <v>8</v>
      </c>
      <c r="D75" t="s">
        <v>83</v>
      </c>
      <c r="E75" s="1" t="s">
        <v>266</v>
      </c>
      <c r="F75">
        <v>158.94</v>
      </c>
      <c r="G75">
        <v>65.14</v>
      </c>
      <c r="H75" s="2">
        <v>26810</v>
      </c>
      <c r="I75" t="s">
        <v>206</v>
      </c>
      <c r="J75" t="s">
        <v>11</v>
      </c>
      <c r="K75">
        <v>1</v>
      </c>
      <c r="L75" t="s">
        <v>274</v>
      </c>
      <c r="M75" t="s">
        <v>266</v>
      </c>
      <c r="N75" s="2">
        <v>42576</v>
      </c>
      <c r="O75">
        <v>0</v>
      </c>
    </row>
    <row r="76" spans="1:15" x14ac:dyDescent="0.3">
      <c r="A76" t="s">
        <v>207</v>
      </c>
      <c r="B76" t="s">
        <v>208</v>
      </c>
      <c r="C76" t="s">
        <v>110</v>
      </c>
      <c r="D76" t="s">
        <v>44</v>
      </c>
      <c r="E76" s="1" t="s">
        <v>266</v>
      </c>
      <c r="F76">
        <v>172.72</v>
      </c>
      <c r="G76">
        <v>67.62</v>
      </c>
      <c r="H76" s="2">
        <v>26333</v>
      </c>
      <c r="I76" t="s">
        <v>153</v>
      </c>
      <c r="J76" t="s">
        <v>23</v>
      </c>
      <c r="K76">
        <v>1</v>
      </c>
      <c r="L76" t="s">
        <v>272</v>
      </c>
      <c r="M76" t="s">
        <v>266</v>
      </c>
      <c r="N76" s="2">
        <v>42576</v>
      </c>
      <c r="O76">
        <v>2</v>
      </c>
    </row>
    <row r="77" spans="1:15" x14ac:dyDescent="0.3">
      <c r="A77" t="s">
        <v>209</v>
      </c>
      <c r="B77" t="s">
        <v>210</v>
      </c>
      <c r="C77" t="s">
        <v>8</v>
      </c>
      <c r="D77" t="s">
        <v>26</v>
      </c>
      <c r="E77" s="1" t="s">
        <v>266</v>
      </c>
      <c r="F77">
        <v>159.22999999999999</v>
      </c>
      <c r="G77">
        <v>69.959999999999994</v>
      </c>
      <c r="H77" s="2">
        <v>26935</v>
      </c>
      <c r="I77" t="s">
        <v>51</v>
      </c>
      <c r="J77" t="s">
        <v>11</v>
      </c>
      <c r="K77">
        <v>2</v>
      </c>
      <c r="L77" t="s">
        <v>274</v>
      </c>
      <c r="M77" t="s">
        <v>267</v>
      </c>
      <c r="N77" s="2">
        <v>42576</v>
      </c>
      <c r="O77">
        <v>0</v>
      </c>
    </row>
    <row r="78" spans="1:15" x14ac:dyDescent="0.3">
      <c r="A78" t="s">
        <v>211</v>
      </c>
      <c r="B78" t="s">
        <v>212</v>
      </c>
      <c r="C78" t="s">
        <v>8</v>
      </c>
      <c r="D78" t="s">
        <v>9</v>
      </c>
      <c r="E78" s="1" t="s">
        <v>266</v>
      </c>
      <c r="F78">
        <v>176.54</v>
      </c>
      <c r="G78">
        <v>90.76</v>
      </c>
      <c r="H78" s="2">
        <v>26692</v>
      </c>
      <c r="I78" t="s">
        <v>206</v>
      </c>
      <c r="J78" t="s">
        <v>19</v>
      </c>
      <c r="K78">
        <v>3</v>
      </c>
      <c r="L78" t="s">
        <v>274</v>
      </c>
      <c r="M78" t="s">
        <v>266</v>
      </c>
      <c r="N78" s="2">
        <v>42607</v>
      </c>
      <c r="O78">
        <v>0</v>
      </c>
    </row>
    <row r="79" spans="1:15" x14ac:dyDescent="0.3">
      <c r="A79" t="s">
        <v>213</v>
      </c>
      <c r="B79" t="s">
        <v>214</v>
      </c>
      <c r="C79" t="s">
        <v>17</v>
      </c>
      <c r="D79" t="s">
        <v>9</v>
      </c>
      <c r="E79" s="1" t="s">
        <v>266</v>
      </c>
      <c r="F79">
        <v>184.34</v>
      </c>
      <c r="G79">
        <v>90.41</v>
      </c>
      <c r="H79" s="2">
        <v>26455</v>
      </c>
      <c r="I79" t="s">
        <v>22</v>
      </c>
      <c r="J79" t="s">
        <v>19</v>
      </c>
      <c r="K79">
        <v>3</v>
      </c>
      <c r="L79" t="s">
        <v>274</v>
      </c>
      <c r="M79" t="s">
        <v>267</v>
      </c>
      <c r="N79" s="2">
        <v>42607</v>
      </c>
      <c r="O79">
        <v>0</v>
      </c>
    </row>
    <row r="80" spans="1:15" x14ac:dyDescent="0.3">
      <c r="A80" t="s">
        <v>215</v>
      </c>
      <c r="B80" t="s">
        <v>216</v>
      </c>
      <c r="C80" t="s">
        <v>8</v>
      </c>
      <c r="D80" t="s">
        <v>26</v>
      </c>
      <c r="E80" s="1" t="s">
        <v>266</v>
      </c>
      <c r="F80">
        <v>163.94</v>
      </c>
      <c r="G80">
        <v>71.47</v>
      </c>
      <c r="H80" s="2">
        <v>26735</v>
      </c>
      <c r="I80" t="s">
        <v>51</v>
      </c>
      <c r="J80" t="s">
        <v>23</v>
      </c>
      <c r="K80">
        <v>3</v>
      </c>
      <c r="L80" t="s">
        <v>272</v>
      </c>
      <c r="M80" t="s">
        <v>266</v>
      </c>
      <c r="N80" s="2">
        <v>42607</v>
      </c>
      <c r="O80">
        <v>2</v>
      </c>
    </row>
    <row r="81" spans="1:15" x14ac:dyDescent="0.3">
      <c r="A81" t="s">
        <v>217</v>
      </c>
      <c r="B81" t="s">
        <v>218</v>
      </c>
      <c r="C81" t="s">
        <v>43</v>
      </c>
      <c r="D81" t="s">
        <v>165</v>
      </c>
      <c r="E81" s="1" t="s">
        <v>266</v>
      </c>
      <c r="F81">
        <v>160.09</v>
      </c>
      <c r="G81">
        <v>68.94</v>
      </c>
      <c r="H81" s="2">
        <v>26283</v>
      </c>
      <c r="I81" t="s">
        <v>219</v>
      </c>
      <c r="J81" t="s">
        <v>102</v>
      </c>
      <c r="K81">
        <v>1</v>
      </c>
      <c r="L81" t="s">
        <v>272</v>
      </c>
      <c r="M81" t="s">
        <v>266</v>
      </c>
      <c r="N81" s="2">
        <v>42607</v>
      </c>
      <c r="O81">
        <v>2</v>
      </c>
    </row>
    <row r="82" spans="1:15" x14ac:dyDescent="0.3">
      <c r="A82" t="s">
        <v>220</v>
      </c>
      <c r="B82" t="s">
        <v>221</v>
      </c>
      <c r="C82" t="s">
        <v>8</v>
      </c>
      <c r="D82" t="s">
        <v>83</v>
      </c>
      <c r="E82" s="1" t="s">
        <v>267</v>
      </c>
      <c r="F82">
        <v>162.32</v>
      </c>
      <c r="G82">
        <v>72.72</v>
      </c>
      <c r="H82" s="2">
        <v>26545</v>
      </c>
      <c r="I82" t="s">
        <v>37</v>
      </c>
      <c r="J82" t="s">
        <v>55</v>
      </c>
      <c r="K82">
        <v>1</v>
      </c>
      <c r="L82" t="s">
        <v>272</v>
      </c>
      <c r="M82" t="s">
        <v>267</v>
      </c>
      <c r="N82" s="2">
        <v>42607</v>
      </c>
      <c r="O82">
        <v>2</v>
      </c>
    </row>
    <row r="83" spans="1:15" x14ac:dyDescent="0.3">
      <c r="A83" t="s">
        <v>222</v>
      </c>
      <c r="B83" t="s">
        <v>223</v>
      </c>
      <c r="C83" t="s">
        <v>8</v>
      </c>
      <c r="D83" t="s">
        <v>165</v>
      </c>
      <c r="E83" s="1" t="s">
        <v>267</v>
      </c>
      <c r="F83">
        <v>162.59</v>
      </c>
      <c r="G83">
        <v>69.760000000000005</v>
      </c>
      <c r="H83" s="2">
        <v>26447</v>
      </c>
      <c r="I83" t="s">
        <v>95</v>
      </c>
      <c r="J83" t="s">
        <v>120</v>
      </c>
      <c r="K83">
        <v>2</v>
      </c>
      <c r="L83" t="s">
        <v>272</v>
      </c>
      <c r="M83" t="s">
        <v>267</v>
      </c>
      <c r="N83" s="2">
        <v>42607</v>
      </c>
      <c r="O83">
        <v>2</v>
      </c>
    </row>
    <row r="84" spans="1:15" x14ac:dyDescent="0.3">
      <c r="A84" t="s">
        <v>224</v>
      </c>
      <c r="B84" t="s">
        <v>225</v>
      </c>
      <c r="C84" t="s">
        <v>8</v>
      </c>
      <c r="D84" t="s">
        <v>9</v>
      </c>
      <c r="E84" s="1" t="s">
        <v>266</v>
      </c>
      <c r="F84">
        <v>171.94</v>
      </c>
      <c r="G84">
        <v>82.11</v>
      </c>
      <c r="H84" s="2">
        <v>26943</v>
      </c>
      <c r="I84" t="s">
        <v>51</v>
      </c>
      <c r="J84" t="s">
        <v>19</v>
      </c>
      <c r="K84">
        <v>1</v>
      </c>
      <c r="L84" t="s">
        <v>273</v>
      </c>
      <c r="M84" t="s">
        <v>266</v>
      </c>
      <c r="N84" s="2">
        <v>42607</v>
      </c>
      <c r="O84">
        <v>1</v>
      </c>
    </row>
    <row r="85" spans="1:15" x14ac:dyDescent="0.3">
      <c r="A85" t="s">
        <v>226</v>
      </c>
      <c r="B85" t="s">
        <v>227</v>
      </c>
      <c r="C85" t="s">
        <v>8</v>
      </c>
      <c r="D85" t="s">
        <v>26</v>
      </c>
      <c r="E85" s="1" t="s">
        <v>266</v>
      </c>
      <c r="F85">
        <v>158.07</v>
      </c>
      <c r="G85">
        <v>69.8</v>
      </c>
      <c r="H85" s="2">
        <v>26434</v>
      </c>
      <c r="I85" t="s">
        <v>228</v>
      </c>
      <c r="J85" t="s">
        <v>11</v>
      </c>
      <c r="K85">
        <v>3</v>
      </c>
      <c r="L85" t="s">
        <v>274</v>
      </c>
      <c r="M85" t="s">
        <v>266</v>
      </c>
      <c r="N85" s="2">
        <v>42607</v>
      </c>
      <c r="O85">
        <v>0</v>
      </c>
    </row>
    <row r="86" spans="1:15" x14ac:dyDescent="0.3">
      <c r="A86" t="s">
        <v>229</v>
      </c>
      <c r="B86" t="s">
        <v>230</v>
      </c>
      <c r="C86" t="s">
        <v>8</v>
      </c>
      <c r="D86" t="s">
        <v>26</v>
      </c>
      <c r="E86" s="1" t="s">
        <v>266</v>
      </c>
      <c r="F86">
        <v>158.35</v>
      </c>
      <c r="G86">
        <v>69.72</v>
      </c>
      <c r="H86" s="2">
        <v>26452</v>
      </c>
      <c r="I86" t="s">
        <v>47</v>
      </c>
      <c r="J86" t="s">
        <v>23</v>
      </c>
      <c r="K86">
        <v>3</v>
      </c>
      <c r="L86" t="s">
        <v>273</v>
      </c>
      <c r="M86" t="s">
        <v>267</v>
      </c>
      <c r="N86" s="2">
        <v>42607</v>
      </c>
      <c r="O86">
        <v>1</v>
      </c>
    </row>
    <row r="87" spans="1:15" x14ac:dyDescent="0.3">
      <c r="A87" t="s">
        <v>231</v>
      </c>
      <c r="B87" t="s">
        <v>232</v>
      </c>
      <c r="C87" t="s">
        <v>8</v>
      </c>
      <c r="D87" t="s">
        <v>26</v>
      </c>
      <c r="E87" s="1" t="s">
        <v>266</v>
      </c>
      <c r="F87">
        <v>162.18</v>
      </c>
      <c r="G87">
        <v>67.81</v>
      </c>
      <c r="H87" s="2">
        <v>26383</v>
      </c>
      <c r="I87" t="s">
        <v>71</v>
      </c>
      <c r="J87" t="s">
        <v>55</v>
      </c>
      <c r="K87">
        <v>1</v>
      </c>
      <c r="L87" t="s">
        <v>273</v>
      </c>
      <c r="M87" t="s">
        <v>267</v>
      </c>
      <c r="N87" s="2">
        <v>42607</v>
      </c>
      <c r="O87">
        <v>1</v>
      </c>
    </row>
    <row r="88" spans="1:15" x14ac:dyDescent="0.3">
      <c r="A88" t="s">
        <v>233</v>
      </c>
      <c r="B88" t="s">
        <v>234</v>
      </c>
      <c r="C88" t="s">
        <v>8</v>
      </c>
      <c r="D88" t="s">
        <v>26</v>
      </c>
      <c r="E88" s="1" t="s">
        <v>266</v>
      </c>
      <c r="F88">
        <v>159.38</v>
      </c>
      <c r="G88">
        <v>70.37</v>
      </c>
      <c r="H88" s="2">
        <v>26937</v>
      </c>
      <c r="I88" t="s">
        <v>71</v>
      </c>
      <c r="J88" t="s">
        <v>19</v>
      </c>
      <c r="K88">
        <v>2</v>
      </c>
      <c r="L88" t="s">
        <v>272</v>
      </c>
      <c r="M88" t="s">
        <v>267</v>
      </c>
      <c r="N88" s="2">
        <v>42638</v>
      </c>
      <c r="O88">
        <v>2</v>
      </c>
    </row>
    <row r="89" spans="1:15" x14ac:dyDescent="0.3">
      <c r="A89" t="s">
        <v>235</v>
      </c>
      <c r="B89" t="s">
        <v>236</v>
      </c>
      <c r="C89" t="s">
        <v>8</v>
      </c>
      <c r="D89" t="s">
        <v>9</v>
      </c>
      <c r="E89" s="1" t="s">
        <v>36</v>
      </c>
      <c r="F89">
        <v>171.45</v>
      </c>
      <c r="G89">
        <v>84.29</v>
      </c>
      <c r="H89" s="2">
        <v>26354</v>
      </c>
      <c r="I89" t="s">
        <v>22</v>
      </c>
      <c r="J89" t="s">
        <v>11</v>
      </c>
      <c r="K89">
        <v>2</v>
      </c>
      <c r="L89" t="s">
        <v>273</v>
      </c>
      <c r="M89" t="s">
        <v>267</v>
      </c>
      <c r="N89" s="2">
        <v>42638</v>
      </c>
      <c r="O89">
        <v>1</v>
      </c>
    </row>
    <row r="90" spans="1:15" x14ac:dyDescent="0.3">
      <c r="A90" t="s">
        <v>237</v>
      </c>
      <c r="B90" t="s">
        <v>238</v>
      </c>
      <c r="C90" t="s">
        <v>8</v>
      </c>
      <c r="D90" t="s">
        <v>26</v>
      </c>
      <c r="E90" s="1" t="s">
        <v>267</v>
      </c>
      <c r="F90">
        <v>163.16999999999999</v>
      </c>
      <c r="G90">
        <v>64.47</v>
      </c>
      <c r="H90" s="2">
        <v>26834</v>
      </c>
      <c r="I90" t="s">
        <v>47</v>
      </c>
      <c r="J90" t="s">
        <v>239</v>
      </c>
      <c r="K90">
        <v>2</v>
      </c>
      <c r="L90" t="s">
        <v>273</v>
      </c>
      <c r="M90" t="s">
        <v>266</v>
      </c>
      <c r="N90" s="2">
        <v>42638</v>
      </c>
      <c r="O90">
        <v>1</v>
      </c>
    </row>
    <row r="91" spans="1:15" x14ac:dyDescent="0.3">
      <c r="A91" t="s">
        <v>240</v>
      </c>
      <c r="B91" t="s">
        <v>241</v>
      </c>
      <c r="C91" t="s">
        <v>8</v>
      </c>
      <c r="D91" t="s">
        <v>9</v>
      </c>
      <c r="E91" s="1" t="s">
        <v>266</v>
      </c>
      <c r="F91">
        <v>183.1</v>
      </c>
      <c r="G91">
        <v>82.47</v>
      </c>
      <c r="H91" s="2">
        <v>26596</v>
      </c>
      <c r="I91" t="s">
        <v>153</v>
      </c>
      <c r="J91" t="s">
        <v>11</v>
      </c>
      <c r="K91">
        <v>3</v>
      </c>
      <c r="L91" t="s">
        <v>274</v>
      </c>
      <c r="M91" t="s">
        <v>267</v>
      </c>
      <c r="N91" s="2">
        <v>42638</v>
      </c>
      <c r="O91">
        <v>0</v>
      </c>
    </row>
    <row r="92" spans="1:15" x14ac:dyDescent="0.3">
      <c r="A92" t="s">
        <v>242</v>
      </c>
      <c r="B92" t="s">
        <v>243</v>
      </c>
      <c r="C92" t="s">
        <v>43</v>
      </c>
      <c r="D92" t="s">
        <v>9</v>
      </c>
      <c r="E92" s="1" t="s">
        <v>266</v>
      </c>
      <c r="F92">
        <v>177.14</v>
      </c>
      <c r="G92">
        <v>88.7</v>
      </c>
      <c r="H92" s="2">
        <v>26261</v>
      </c>
      <c r="I92" t="s">
        <v>54</v>
      </c>
      <c r="J92" t="s">
        <v>120</v>
      </c>
      <c r="K92">
        <v>3</v>
      </c>
      <c r="L92" t="s">
        <v>272</v>
      </c>
      <c r="M92" t="s">
        <v>267</v>
      </c>
      <c r="N92" s="2">
        <v>42638</v>
      </c>
      <c r="O92">
        <v>2</v>
      </c>
    </row>
    <row r="93" spans="1:15" x14ac:dyDescent="0.3">
      <c r="A93" t="s">
        <v>244</v>
      </c>
      <c r="B93" t="s">
        <v>245</v>
      </c>
      <c r="C93" t="s">
        <v>43</v>
      </c>
      <c r="D93" t="s">
        <v>9</v>
      </c>
      <c r="E93" s="1" t="s">
        <v>267</v>
      </c>
      <c r="F93">
        <v>171.08</v>
      </c>
      <c r="G93">
        <v>72.510000000000005</v>
      </c>
      <c r="H93" s="2">
        <v>26748</v>
      </c>
      <c r="I93" t="s">
        <v>40</v>
      </c>
      <c r="J93" t="s">
        <v>19</v>
      </c>
      <c r="K93">
        <v>3</v>
      </c>
      <c r="L93" t="s">
        <v>272</v>
      </c>
      <c r="M93" t="s">
        <v>267</v>
      </c>
      <c r="N93" s="2">
        <v>42638</v>
      </c>
      <c r="O93">
        <v>2</v>
      </c>
    </row>
    <row r="94" spans="1:15" x14ac:dyDescent="0.3">
      <c r="A94" t="s">
        <v>246</v>
      </c>
      <c r="B94" t="s">
        <v>247</v>
      </c>
      <c r="C94" t="s">
        <v>43</v>
      </c>
      <c r="D94" t="s">
        <v>26</v>
      </c>
      <c r="E94" s="1" t="s">
        <v>266</v>
      </c>
      <c r="F94">
        <v>159.33000000000001</v>
      </c>
      <c r="G94">
        <v>70.680000000000007</v>
      </c>
      <c r="H94" s="2">
        <v>26836</v>
      </c>
      <c r="I94" t="s">
        <v>95</v>
      </c>
      <c r="J94" t="s">
        <v>19</v>
      </c>
      <c r="K94">
        <v>3</v>
      </c>
      <c r="L94" t="s">
        <v>273</v>
      </c>
      <c r="M94" t="s">
        <v>267</v>
      </c>
      <c r="N94" s="2">
        <v>42638</v>
      </c>
      <c r="O94">
        <v>1</v>
      </c>
    </row>
    <row r="95" spans="1:15" x14ac:dyDescent="0.3">
      <c r="A95" t="s">
        <v>248</v>
      </c>
      <c r="B95" t="s">
        <v>249</v>
      </c>
      <c r="C95" t="s">
        <v>8</v>
      </c>
      <c r="D95" t="s">
        <v>190</v>
      </c>
      <c r="E95" s="1" t="s">
        <v>267</v>
      </c>
      <c r="F95">
        <v>185.43</v>
      </c>
      <c r="G95">
        <v>73.63</v>
      </c>
      <c r="H95" s="2">
        <v>26820</v>
      </c>
      <c r="I95" t="s">
        <v>27</v>
      </c>
      <c r="J95" t="s">
        <v>11</v>
      </c>
      <c r="K95">
        <v>3</v>
      </c>
      <c r="L95" t="s">
        <v>272</v>
      </c>
      <c r="M95" t="s">
        <v>266</v>
      </c>
      <c r="N95" s="2">
        <v>42638</v>
      </c>
      <c r="O95">
        <v>2</v>
      </c>
    </row>
    <row r="96" spans="1:15" x14ac:dyDescent="0.3">
      <c r="A96" t="s">
        <v>250</v>
      </c>
      <c r="B96" t="s">
        <v>251</v>
      </c>
      <c r="C96" t="s">
        <v>8</v>
      </c>
      <c r="D96" t="s">
        <v>26</v>
      </c>
      <c r="E96" s="1" t="s">
        <v>266</v>
      </c>
      <c r="F96">
        <v>162.65</v>
      </c>
      <c r="G96">
        <v>73.989999999999995</v>
      </c>
      <c r="H96" s="2">
        <v>26515</v>
      </c>
      <c r="I96" t="s">
        <v>31</v>
      </c>
      <c r="J96" t="s">
        <v>120</v>
      </c>
      <c r="K96">
        <v>3</v>
      </c>
      <c r="L96" t="s">
        <v>273</v>
      </c>
      <c r="M96" t="s">
        <v>266</v>
      </c>
      <c r="N96" s="2">
        <v>42668</v>
      </c>
      <c r="O96">
        <v>1</v>
      </c>
    </row>
    <row r="97" spans="1:15" x14ac:dyDescent="0.3">
      <c r="A97" t="s">
        <v>252</v>
      </c>
      <c r="B97" t="s">
        <v>253</v>
      </c>
      <c r="C97" t="s">
        <v>8</v>
      </c>
      <c r="D97" t="s">
        <v>26</v>
      </c>
      <c r="E97" s="1" t="s">
        <v>266</v>
      </c>
      <c r="F97">
        <v>159.44</v>
      </c>
      <c r="G97">
        <v>66.209999999999994</v>
      </c>
      <c r="H97" s="2">
        <v>26611</v>
      </c>
      <c r="I97" t="s">
        <v>137</v>
      </c>
      <c r="J97" t="s">
        <v>23</v>
      </c>
      <c r="K97">
        <v>1</v>
      </c>
      <c r="L97" t="s">
        <v>272</v>
      </c>
      <c r="M97" t="s">
        <v>267</v>
      </c>
      <c r="N97" s="2">
        <v>42668</v>
      </c>
      <c r="O97">
        <v>2</v>
      </c>
    </row>
    <row r="98" spans="1:15" x14ac:dyDescent="0.3">
      <c r="A98" t="s">
        <v>254</v>
      </c>
      <c r="B98" t="s">
        <v>255</v>
      </c>
      <c r="C98" t="s">
        <v>8</v>
      </c>
      <c r="D98" t="s">
        <v>26</v>
      </c>
      <c r="E98" s="1" t="s">
        <v>266</v>
      </c>
      <c r="F98">
        <v>164.11</v>
      </c>
      <c r="G98">
        <v>70.66</v>
      </c>
      <c r="H98" s="2">
        <v>26467</v>
      </c>
      <c r="I98" t="s">
        <v>47</v>
      </c>
      <c r="J98" t="s">
        <v>11</v>
      </c>
      <c r="K98">
        <v>3</v>
      </c>
      <c r="L98" t="s">
        <v>272</v>
      </c>
      <c r="M98" t="s">
        <v>266</v>
      </c>
      <c r="N98" s="2">
        <v>42668</v>
      </c>
      <c r="O98">
        <v>2</v>
      </c>
    </row>
    <row r="99" spans="1:15" x14ac:dyDescent="0.3">
      <c r="A99" t="s">
        <v>256</v>
      </c>
      <c r="B99" t="s">
        <v>257</v>
      </c>
      <c r="C99" t="s">
        <v>8</v>
      </c>
      <c r="D99" t="s">
        <v>83</v>
      </c>
      <c r="E99" s="1" t="s">
        <v>266</v>
      </c>
      <c r="F99">
        <v>159.13</v>
      </c>
      <c r="G99">
        <v>66.959999999999994</v>
      </c>
      <c r="H99" s="2">
        <v>26469</v>
      </c>
      <c r="I99" t="s">
        <v>162</v>
      </c>
      <c r="J99" t="s">
        <v>19</v>
      </c>
      <c r="K99">
        <v>1</v>
      </c>
      <c r="L99" t="s">
        <v>274</v>
      </c>
      <c r="M99" t="s">
        <v>267</v>
      </c>
      <c r="N99" s="2">
        <v>42668</v>
      </c>
      <c r="O99">
        <v>0</v>
      </c>
    </row>
    <row r="100" spans="1:15" x14ac:dyDescent="0.3">
      <c r="A100" t="s">
        <v>258</v>
      </c>
      <c r="B100" t="s">
        <v>259</v>
      </c>
      <c r="C100" t="s">
        <v>8</v>
      </c>
      <c r="D100" t="s">
        <v>26</v>
      </c>
      <c r="E100" s="1" t="s">
        <v>266</v>
      </c>
      <c r="F100">
        <v>160.58000000000001</v>
      </c>
      <c r="G100">
        <v>71.489999999999995</v>
      </c>
      <c r="H100" s="2">
        <v>26614</v>
      </c>
      <c r="I100" t="s">
        <v>153</v>
      </c>
      <c r="J100" t="s">
        <v>19</v>
      </c>
      <c r="K100">
        <v>1</v>
      </c>
      <c r="L100" t="s">
        <v>274</v>
      </c>
      <c r="M100" t="s">
        <v>267</v>
      </c>
      <c r="N100" s="2">
        <v>42668</v>
      </c>
      <c r="O100">
        <v>0</v>
      </c>
    </row>
    <row r="101" spans="1:15" x14ac:dyDescent="0.3">
      <c r="A101" t="s">
        <v>260</v>
      </c>
      <c r="B101" t="s">
        <v>261</v>
      </c>
      <c r="C101" t="s">
        <v>43</v>
      </c>
      <c r="D101" t="s">
        <v>26</v>
      </c>
      <c r="E101" s="1" t="s">
        <v>266</v>
      </c>
      <c r="F101">
        <v>164.88</v>
      </c>
      <c r="G101">
        <v>68.069999999999993</v>
      </c>
      <c r="H101" s="2">
        <v>26247</v>
      </c>
      <c r="I101" t="s">
        <v>18</v>
      </c>
      <c r="J101" t="s">
        <v>23</v>
      </c>
      <c r="K101">
        <v>3</v>
      </c>
      <c r="L101" t="s">
        <v>274</v>
      </c>
      <c r="M101" t="s">
        <v>267</v>
      </c>
      <c r="N101" s="2">
        <v>42668</v>
      </c>
      <c r="O101">
        <v>0</v>
      </c>
    </row>
  </sheetData>
  <autoFilter ref="A1:N1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F02C-5D8E-4D53-BD75-D11A76D28705}">
  <dimension ref="A1:P101"/>
  <sheetViews>
    <sheetView tabSelected="1" workbookViewId="0">
      <pane xSplit="1" topLeftCell="B1" activePane="topRight" state="frozen"/>
      <selection pane="topRight" activeCell="P2" sqref="P2:P101"/>
    </sheetView>
  </sheetViews>
  <sheetFormatPr defaultRowHeight="14.4" x14ac:dyDescent="0.3"/>
  <cols>
    <col min="1" max="1" width="10.109375" bestFit="1" customWidth="1"/>
    <col min="2" max="2" width="10.44140625" bestFit="1" customWidth="1"/>
    <col min="3" max="3" width="8.109375" bestFit="1" customWidth="1"/>
    <col min="4" max="4" width="7.33203125" bestFit="1" customWidth="1"/>
    <col min="5" max="5" width="8" bestFit="1" customWidth="1"/>
    <col min="6" max="6" width="11.21875" bestFit="1" customWidth="1"/>
    <col min="7" max="7" width="11.21875" customWidth="1"/>
    <col min="8" max="8" width="11" bestFit="1" customWidth="1"/>
    <col min="9" max="9" width="11" customWidth="1"/>
    <col min="10" max="10" width="11.88671875" bestFit="1" customWidth="1"/>
    <col min="11" max="11" width="13.109375" bestFit="1" customWidth="1"/>
    <col min="12" max="12" width="6" bestFit="1" customWidth="1"/>
    <col min="13" max="13" width="8.5546875" bestFit="1" customWidth="1"/>
    <col min="14" max="14" width="9.6640625" bestFit="1" customWidth="1"/>
    <col min="15" max="15" width="12.5546875" customWidth="1"/>
    <col min="16" max="16" width="10.6640625" bestFit="1" customWidth="1"/>
    <col min="17" max="17" width="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268</v>
      </c>
      <c r="E1" t="s">
        <v>3</v>
      </c>
      <c r="F1" t="s">
        <v>264</v>
      </c>
      <c r="G1" t="s">
        <v>264</v>
      </c>
      <c r="H1" t="s">
        <v>265</v>
      </c>
      <c r="I1" t="s">
        <v>265</v>
      </c>
      <c r="J1" t="s">
        <v>263</v>
      </c>
      <c r="K1" t="s">
        <v>4</v>
      </c>
      <c r="L1" t="s">
        <v>5</v>
      </c>
      <c r="M1" t="s">
        <v>270</v>
      </c>
      <c r="N1" t="s">
        <v>271</v>
      </c>
      <c r="O1" t="s">
        <v>6</v>
      </c>
      <c r="P1" t="s">
        <v>262</v>
      </c>
    </row>
    <row r="2" spans="1:16" x14ac:dyDescent="0.3">
      <c r="A2" t="s">
        <v>7</v>
      </c>
      <c r="B2" t="str">
        <f>SUBSTITUTE(SUBSTITUTE('patient-data'!B2, ",", ""), ".", "")</f>
        <v>Demetrius</v>
      </c>
      <c r="C2" t="str">
        <f>IF('patient-data'!C2 = "Dog", NA(),  'patient-data'!C2)</f>
        <v>White</v>
      </c>
      <c r="D2" t="str">
        <f>TRIM('patient-data'!D2)</f>
        <v>Male</v>
      </c>
      <c r="E2" s="1" t="b">
        <f>VLOOKUP(TRIM('patient-data'!E2), Sheet2!$A$1:$B$5, 2, 0)</f>
        <v>0</v>
      </c>
      <c r="F2">
        <f>'patient-data'!F2</f>
        <v>182.87</v>
      </c>
      <c r="G2">
        <f>IF('patient-data'!F2 &lt; 153, 153,  IF('patient-data'!F2 &gt; 183,  183, 'patient-data'!F2))</f>
        <v>182.87</v>
      </c>
      <c r="H2">
        <f>'patient-data'!G2</f>
        <v>76.569999999999993</v>
      </c>
      <c r="I2">
        <f>IF('patient-data'!G2 &lt; 64, 64,  IF('patient-data'!G2 &gt; 97,  97, 'patient-data'!G2))</f>
        <v>76.569999999999993</v>
      </c>
      <c r="J2" s="5">
        <f>IF(ISNUMBER('patient-data'!H2), 'patient-data'!H2, NA())</f>
        <v>26329</v>
      </c>
      <c r="K2" t="str">
        <f>IFERROR(VLOOKUP(SUBSTITUTE('patient-data'!I2, ",", ""), Sheet2!$D$2:$E$3, 2, FALSE), 'patient-data'!I2)</f>
        <v>Georgia</v>
      </c>
      <c r="L2" t="str">
        <f>VLOOKUP( 'patient-data'!J2, Sheet2!$G$2:$H$9, 2, FALSE)</f>
        <v xml:space="preserve">Dog </v>
      </c>
      <c r="M2" t="str">
        <f>IFERROR( CHOOSE('patient-data'!K2, "Good", "Normal", "Poor"), NA())</f>
        <v>Normal</v>
      </c>
      <c r="N2">
        <f>VLOOKUP('patient-data'!L2, Sheet2!$J$2:$K$4, 2, FALSE)</f>
        <v>2</v>
      </c>
      <c r="O2" t="b">
        <f>VLOOKUP(TRIM('patient-data'!M2), Sheet2!$M$2:$N$3, 2, FALSE)</f>
        <v>0</v>
      </c>
      <c r="P2" s="2">
        <f>'patient-data'!N2</f>
        <v>42333</v>
      </c>
    </row>
    <row r="3" spans="1:16" x14ac:dyDescent="0.3">
      <c r="A3" t="s">
        <v>12</v>
      </c>
      <c r="B3" t="str">
        <f>SUBSTITUTE(SUBSTITUTE('patient-data'!B3, ",", ""), ".", "")</f>
        <v>Rosario</v>
      </c>
      <c r="C3" t="str">
        <f>TRIM(IF('patient-data'!C3 = "Dog", NA(),  'patient-data'!C3))</f>
        <v>White</v>
      </c>
      <c r="D3" t="str">
        <f>TRIM('patient-data'!D3)</f>
        <v>Male</v>
      </c>
      <c r="E3" s="1" t="b">
        <f>VLOOKUP(TRIM('patient-data'!E3), Sheet2!$A$1:$B$5, 2, 0)</f>
        <v>0</v>
      </c>
      <c r="F3">
        <f>'patient-data'!F3</f>
        <v>179.12</v>
      </c>
      <c r="G3">
        <f>IF('patient-data'!F3 &lt; 153, 153,  IF('patient-data'!F3 &gt; 183,  183, 'patient-data'!F3))</f>
        <v>179.12</v>
      </c>
      <c r="H3">
        <f>'patient-data'!G3</f>
        <v>80.430000000000007</v>
      </c>
      <c r="I3">
        <f>IF('patient-data'!G3 &lt; 64, 64,  IF('patient-data'!G3 &gt; 97,  97, 'patient-data'!G3))</f>
        <v>80.430000000000007</v>
      </c>
      <c r="J3" s="5">
        <f>IF(ISNUMBER('patient-data'!H3), 'patient-data'!H3, NA())</f>
        <v>26459</v>
      </c>
      <c r="K3" t="str">
        <f>IFERROR(VLOOKUP(SUBSTITUTE('patient-data'!I3, ",", ""), Sheet2!$D$2:$E$3, 2, FALSE), 'patient-data'!I3)</f>
        <v>Missouri</v>
      </c>
      <c r="L3" t="str">
        <f>VLOOKUP( 'patient-data'!J3, Sheet2!$G$2:$H$9, 2, FALSE)</f>
        <v xml:space="preserve">Dog </v>
      </c>
      <c r="M3" t="str">
        <f>IFERROR( CHOOSE('patient-data'!K3, "Good", "Normal", "Poor"), NA())</f>
        <v>Normal</v>
      </c>
      <c r="N3">
        <f>VLOOKUP('patient-data'!L3, Sheet2!$J$2:$K$4, 2, FALSE)</f>
        <v>1</v>
      </c>
      <c r="O3" t="b">
        <f>VLOOKUP(TRIM('patient-data'!M3), Sheet2!$M$2:$N$3, 2, FALSE)</f>
        <v>0</v>
      </c>
      <c r="P3" s="2">
        <f>'patient-data'!N3</f>
        <v>42333</v>
      </c>
    </row>
    <row r="4" spans="1:16" x14ac:dyDescent="0.3">
      <c r="A4" t="s">
        <v>15</v>
      </c>
      <c r="B4" t="str">
        <f>SUBSTITUTE(SUBSTITUTE('patient-data'!B4, ",", ""), ".", "")</f>
        <v>Julio</v>
      </c>
      <c r="C4" t="str">
        <f>TRIM(IF('patient-data'!C4 = "Dog", NA(),  'patient-data'!C4))</f>
        <v>Black</v>
      </c>
      <c r="D4" t="str">
        <f>TRIM('patient-data'!D4)</f>
        <v>Male</v>
      </c>
      <c r="E4" s="1" t="b">
        <f>VLOOKUP(TRIM('patient-data'!E4), Sheet2!$A$1:$B$5, 2, 0)</f>
        <v>0</v>
      </c>
      <c r="F4">
        <f>'patient-data'!F4</f>
        <v>169.15</v>
      </c>
      <c r="G4">
        <f>IF('patient-data'!F4 &lt; 153, 153,  IF('patient-data'!F4 &gt; 183,  183, 'patient-data'!F4))</f>
        <v>169.15</v>
      </c>
      <c r="H4">
        <f>'patient-data'!G4</f>
        <v>75.48</v>
      </c>
      <c r="I4">
        <f>IF('patient-data'!G4 &lt; 64, 64,  IF('patient-data'!G4 &gt; 97,  97, 'patient-data'!G4))</f>
        <v>75.48</v>
      </c>
      <c r="J4" s="5">
        <f>IF(ISNUMBER('patient-data'!H4), 'patient-data'!H4, NA())</f>
        <v>26483</v>
      </c>
      <c r="K4" t="str">
        <f>IFERROR(VLOOKUP(SUBSTITUTE('patient-data'!I4, ",", ""), Sheet2!$D$2:$E$3, 2, FALSE), 'patient-data'!I4)</f>
        <v>Pennsylvania</v>
      </c>
      <c r="L4" t="e">
        <f>VLOOKUP( 'patient-data'!J4, Sheet2!$G$2:$H$9, 2, FALSE)</f>
        <v>#N/A</v>
      </c>
      <c r="M4" t="str">
        <f>IFERROR( CHOOSE('patient-data'!K4, "Good", "Normal", "Poor"), NA())</f>
        <v>Normal</v>
      </c>
      <c r="N4">
        <f>VLOOKUP('patient-data'!L4, Sheet2!$J$2:$K$4, 2, FALSE)</f>
        <v>1</v>
      </c>
      <c r="O4" t="b">
        <f>VLOOKUP(TRIM('patient-data'!M4), Sheet2!$M$2:$N$3, 2, FALSE)</f>
        <v>0</v>
      </c>
      <c r="P4" s="2">
        <f>'patient-data'!N4</f>
        <v>42333</v>
      </c>
    </row>
    <row r="5" spans="1:16" x14ac:dyDescent="0.3">
      <c r="A5" t="s">
        <v>20</v>
      </c>
      <c r="B5" t="str">
        <f>SUBSTITUTE(SUBSTITUTE('patient-data'!B5, ",", ""), ".", "")</f>
        <v>Lupe</v>
      </c>
      <c r="C5" t="str">
        <f>TRIM(IF('patient-data'!C5 = "Dog", NA(),  'patient-data'!C5))</f>
        <v>White</v>
      </c>
      <c r="D5" t="str">
        <f>TRIM('patient-data'!D5)</f>
        <v>Male</v>
      </c>
      <c r="E5" s="1" t="b">
        <f>VLOOKUP(TRIM('patient-data'!E5), Sheet2!$A$1:$B$5, 2, 0)</f>
        <v>0</v>
      </c>
      <c r="F5">
        <f>'patient-data'!F5</f>
        <v>175.66</v>
      </c>
      <c r="G5">
        <f>IF('patient-data'!F5 &lt; 153, 153,  IF('patient-data'!F5 &gt; 183,  183, 'patient-data'!F5))</f>
        <v>175.66</v>
      </c>
      <c r="H5">
        <f>'patient-data'!G5</f>
        <v>94.54</v>
      </c>
      <c r="I5">
        <f>IF('patient-data'!G5 &lt; 64, 64,  IF('patient-data'!G5 &gt; 97,  97, 'patient-data'!G5))</f>
        <v>94.54</v>
      </c>
      <c r="J5" s="5">
        <f>IF(ISNUMBER('patient-data'!H5), 'patient-data'!H5, NA())</f>
        <v>26522</v>
      </c>
      <c r="K5" t="str">
        <f>IFERROR(VLOOKUP(SUBSTITUTE('patient-data'!I5, ",", ""), Sheet2!$D$2:$E$3, 2, FALSE), 'patient-data'!I5)</f>
        <v>Florida</v>
      </c>
      <c r="L5" t="str">
        <f>VLOOKUP( 'patient-data'!J5, Sheet2!$G$2:$H$9, 2, FALSE)</f>
        <v>Cat</v>
      </c>
      <c r="M5" t="str">
        <f>IFERROR( CHOOSE('patient-data'!K5, "Good", "Normal", "Poor"), NA())</f>
        <v>Good</v>
      </c>
      <c r="N5">
        <f>VLOOKUP('patient-data'!L5, Sheet2!$J$2:$K$4, 2, FALSE)</f>
        <v>2</v>
      </c>
      <c r="O5" t="b">
        <f>VLOOKUP(TRIM('patient-data'!M5), Sheet2!$M$2:$N$3, 2, FALSE)</f>
        <v>0</v>
      </c>
      <c r="P5" s="2">
        <f>'patient-data'!N5</f>
        <v>42333</v>
      </c>
    </row>
    <row r="6" spans="1:16" x14ac:dyDescent="0.3">
      <c r="A6" t="s">
        <v>24</v>
      </c>
      <c r="B6" t="str">
        <f>SUBSTITUTE(SUBSTITUTE('patient-data'!B6, ",", ""), ".", "")</f>
        <v>Lavern</v>
      </c>
      <c r="C6" t="str">
        <f>TRIM(IF('patient-data'!C6 = "Dog", NA(),  'patient-data'!C6))</f>
        <v>White</v>
      </c>
      <c r="D6" t="str">
        <f>TRIM('patient-data'!D6)</f>
        <v>Female</v>
      </c>
      <c r="E6" s="1" t="b">
        <f>VLOOKUP(TRIM('patient-data'!E6), Sheet2!$A$1:$B$5, 2, 0)</f>
        <v>0</v>
      </c>
      <c r="F6">
        <f>'patient-data'!F6</f>
        <v>164.47</v>
      </c>
      <c r="G6">
        <f>IF('patient-data'!F6 &lt; 153, 153,  IF('patient-data'!F6 &gt; 183,  183, 'patient-data'!F6))</f>
        <v>164.47</v>
      </c>
      <c r="H6">
        <f>'patient-data'!G6</f>
        <v>71.78</v>
      </c>
      <c r="I6">
        <f>IF('patient-data'!G6 &lt; 64, 64,  IF('patient-data'!G6 &gt; 97,  97, 'patient-data'!G6))</f>
        <v>71.78</v>
      </c>
      <c r="J6" s="5">
        <f>IF(ISNUMBER('patient-data'!H6), 'patient-data'!H6, NA())</f>
        <v>26821</v>
      </c>
      <c r="K6" t="str">
        <f>IFERROR(VLOOKUP(SUBSTITUTE('patient-data'!I6, ",", ""), Sheet2!$D$2:$E$3, 2, FALSE), 'patient-data'!I6)</f>
        <v>Iowa</v>
      </c>
      <c r="L6" t="e">
        <f>VLOOKUP( 'patient-data'!J6, Sheet2!$G$2:$H$9, 2, FALSE)</f>
        <v>#N/A</v>
      </c>
      <c r="M6" t="str">
        <f>IFERROR( CHOOSE('patient-data'!K6, "Good", "Normal", "Poor"), NA())</f>
        <v>Normal</v>
      </c>
      <c r="N6">
        <f>VLOOKUP('patient-data'!L6, Sheet2!$J$2:$K$4, 2, FALSE)</f>
        <v>2</v>
      </c>
      <c r="O6" t="b">
        <f>VLOOKUP(TRIM('patient-data'!M6), Sheet2!$M$2:$N$3, 2, FALSE)</f>
        <v>1</v>
      </c>
      <c r="P6" s="2">
        <f>'patient-data'!N6</f>
        <v>42333</v>
      </c>
    </row>
    <row r="7" spans="1:16" x14ac:dyDescent="0.3">
      <c r="A7" t="s">
        <v>29</v>
      </c>
      <c r="B7" t="str">
        <f>SUBSTITUTE(SUBSTITUTE('patient-data'!B7, ",", ""), ".", "")</f>
        <v>Bernie</v>
      </c>
      <c r="C7" t="e">
        <f>TRIM(IF('patient-data'!C7 = "Dog", NA(),  'patient-data'!C7))</f>
        <v>#N/A</v>
      </c>
      <c r="D7" t="str">
        <f>TRIM('patient-data'!D7)</f>
        <v>Female</v>
      </c>
      <c r="E7" s="1" t="b">
        <f>VLOOKUP(TRIM('patient-data'!E7), Sheet2!$A$1:$B$5, 2, 0)</f>
        <v>1</v>
      </c>
      <c r="F7">
        <f>'patient-data'!F7</f>
        <v>158.27000000000001</v>
      </c>
      <c r="G7">
        <f>IF('patient-data'!F7 &lt; 153, 153,  IF('patient-data'!F7 &gt; 183,  183, 'patient-data'!F7))</f>
        <v>158.27000000000001</v>
      </c>
      <c r="H7">
        <f>'patient-data'!G7</f>
        <v>69.900000000000006</v>
      </c>
      <c r="I7">
        <f>IF('patient-data'!G7 &lt; 64, 64,  IF('patient-data'!G7 &gt; 97,  97, 'patient-data'!G7))</f>
        <v>69.900000000000006</v>
      </c>
      <c r="J7" s="5">
        <f>IF(ISNUMBER('patient-data'!H7), 'patient-data'!H7, NA())</f>
        <v>26840</v>
      </c>
      <c r="K7" t="str">
        <f>IFERROR(VLOOKUP(SUBSTITUTE('patient-data'!I7, ",", ""), Sheet2!$D$2:$E$3, 2, FALSE), 'patient-data'!I7)</f>
        <v>Maryland</v>
      </c>
      <c r="L7" t="str">
        <f>VLOOKUP( 'patient-data'!J7, Sheet2!$G$2:$H$9, 2, FALSE)</f>
        <v xml:space="preserve">Dog </v>
      </c>
      <c r="M7" t="str">
        <f>IFERROR( CHOOSE('patient-data'!K7, "Good", "Normal", "Poor"), NA())</f>
        <v>Normal</v>
      </c>
      <c r="N7">
        <f>VLOOKUP('patient-data'!L7, Sheet2!$J$2:$K$4, 2, FALSE)</f>
        <v>2</v>
      </c>
      <c r="O7" t="b">
        <f>VLOOKUP(TRIM('patient-data'!M7), Sheet2!$M$2:$N$3, 2, FALSE)</f>
        <v>0</v>
      </c>
      <c r="P7" s="2">
        <f>'patient-data'!N7</f>
        <v>42333</v>
      </c>
    </row>
    <row r="8" spans="1:16" x14ac:dyDescent="0.3">
      <c r="A8" t="s">
        <v>32</v>
      </c>
      <c r="B8" t="str">
        <f>SUBSTITUTE(SUBSTITUTE('patient-data'!B8, ",", ""), ".", "")</f>
        <v>Samuel</v>
      </c>
      <c r="C8" t="str">
        <f>TRIM(IF('patient-data'!C8 = "Dog", NA(),  'patient-data'!C8))</f>
        <v>White</v>
      </c>
      <c r="D8" t="str">
        <f>TRIM('patient-data'!D8)</f>
        <v>Female</v>
      </c>
      <c r="E8" s="1" t="b">
        <f>VLOOKUP(TRIM('patient-data'!E8), Sheet2!$A$1:$B$5, 2, 0)</f>
        <v>0</v>
      </c>
      <c r="F8">
        <f>'patient-data'!F8</f>
        <v>161.69</v>
      </c>
      <c r="G8">
        <f>IF('patient-data'!F8 &lt; 153, 153,  IF('patient-data'!F8 &gt; 183,  183, 'patient-data'!F8))</f>
        <v>161.69</v>
      </c>
      <c r="H8">
        <f>'patient-data'!G8</f>
        <v>68.849999999999994</v>
      </c>
      <c r="I8">
        <f>IF('patient-data'!G8 &lt; 64, 64,  IF('patient-data'!G8 &gt; 97,  97, 'patient-data'!G8))</f>
        <v>68.849999999999994</v>
      </c>
      <c r="J8" s="5">
        <f>IF(ISNUMBER('patient-data'!H8), 'patient-data'!H8, NA())</f>
        <v>26378</v>
      </c>
      <c r="K8" t="str">
        <f>IFERROR(VLOOKUP(SUBSTITUTE('patient-data'!I8, ",", ""), Sheet2!$D$2:$E$3, 2, FALSE), 'patient-data'!I8)</f>
        <v>Pennsylvania</v>
      </c>
      <c r="L8" t="e">
        <f>VLOOKUP( 'patient-data'!J8, Sheet2!$G$2:$H$9, 2, FALSE)</f>
        <v>#N/A</v>
      </c>
      <c r="M8" t="str">
        <f>IFERROR( CHOOSE('patient-data'!K8, "Good", "Normal", "Poor"), NA())</f>
        <v>Good</v>
      </c>
      <c r="N8">
        <f>VLOOKUP('patient-data'!L8, Sheet2!$J$2:$K$4, 2, FALSE)</f>
        <v>3</v>
      </c>
      <c r="O8" t="b">
        <f>VLOOKUP(TRIM('patient-data'!M8), Sheet2!$M$2:$N$3, 2, FALSE)</f>
        <v>0</v>
      </c>
      <c r="P8" s="2">
        <f>'patient-data'!N8</f>
        <v>42333</v>
      </c>
    </row>
    <row r="9" spans="1:16" x14ac:dyDescent="0.3">
      <c r="A9" t="s">
        <v>34</v>
      </c>
      <c r="B9" t="str">
        <f>SUBSTITUTE(SUBSTITUTE('patient-data'!B9, ",", ""), ".", "")</f>
        <v>Clair</v>
      </c>
      <c r="C9" t="str">
        <f>TRIM(IF('patient-data'!C9 = "Dog", NA(),  'patient-data'!C9))</f>
        <v>White</v>
      </c>
      <c r="D9" t="str">
        <f>TRIM('patient-data'!D9)</f>
        <v>Female</v>
      </c>
      <c r="E9" s="1" t="b">
        <f>VLOOKUP(TRIM('patient-data'!E9), Sheet2!$A$1:$B$5, 2, 0)</f>
        <v>0</v>
      </c>
      <c r="F9">
        <f>'patient-data'!F9</f>
        <v>165.84</v>
      </c>
      <c r="G9">
        <f>IF('patient-data'!F9 &lt; 153, 153,  IF('patient-data'!F9 &gt; 183,  183, 'patient-data'!F9))</f>
        <v>165.84</v>
      </c>
      <c r="H9">
        <f>'patient-data'!G9</f>
        <v>70.44</v>
      </c>
      <c r="I9">
        <f>IF('patient-data'!G9 &lt; 64, 64,  IF('patient-data'!G9 &gt; 97,  97, 'patient-data'!G9))</f>
        <v>70.44</v>
      </c>
      <c r="J9" s="5">
        <f>IF(ISNUMBER('patient-data'!H9), 'patient-data'!H9, NA())</f>
        <v>26789</v>
      </c>
      <c r="K9" t="str">
        <f>IFERROR(VLOOKUP(SUBSTITUTE('patient-data'!I9, ",", ""), Sheet2!$D$2:$E$3, 2, FALSE), 'patient-data'!I9)</f>
        <v>North Carolina</v>
      </c>
      <c r="L9" t="e">
        <f>VLOOKUP( 'patient-data'!J9, Sheet2!$G$2:$H$9, 2, FALSE)</f>
        <v>#N/A</v>
      </c>
      <c r="M9" t="str">
        <f>IFERROR( CHOOSE('patient-data'!K9, "Good", "Normal", "Poor"), NA())</f>
        <v>Good</v>
      </c>
      <c r="N9">
        <f>VLOOKUP('patient-data'!L9, Sheet2!$J$2:$K$4, 2, FALSE)</f>
        <v>2</v>
      </c>
      <c r="O9" t="b">
        <f>VLOOKUP(TRIM('patient-data'!M9), Sheet2!$M$2:$N$3, 2, FALSE)</f>
        <v>0</v>
      </c>
      <c r="P9" s="2">
        <f>'patient-data'!N9</f>
        <v>42333</v>
      </c>
    </row>
    <row r="10" spans="1:16" x14ac:dyDescent="0.3">
      <c r="A10" t="s">
        <v>38</v>
      </c>
      <c r="B10" t="str">
        <f>SUBSTITUTE(SUBSTITUTE('patient-data'!B10, ",", ""), ".", "")</f>
        <v>Shirley</v>
      </c>
      <c r="C10" t="str">
        <f>TRIM(IF('patient-data'!C10 = "Dog", NA(),  'patient-data'!C10))</f>
        <v>White</v>
      </c>
      <c r="D10" t="str">
        <f>TRIM('patient-data'!D10)</f>
        <v>Male</v>
      </c>
      <c r="E10" s="1" t="b">
        <f>VLOOKUP(TRIM('patient-data'!E10), Sheet2!$A$1:$B$5, 2, 0)</f>
        <v>0</v>
      </c>
      <c r="F10">
        <f>'patient-data'!F10</f>
        <v>181.32</v>
      </c>
      <c r="G10">
        <f>IF('patient-data'!F10 &lt; 153, 153,  IF('patient-data'!F10 &gt; 183,  183, 'patient-data'!F10))</f>
        <v>181.32</v>
      </c>
      <c r="H10">
        <f>'patient-data'!G10</f>
        <v>76.900000000000006</v>
      </c>
      <c r="I10">
        <f>IF('patient-data'!G10 &lt; 64, 64,  IF('patient-data'!G10 &gt; 97,  97, 'patient-data'!G10))</f>
        <v>76.900000000000006</v>
      </c>
      <c r="J10" s="5">
        <f>IF(ISNUMBER('patient-data'!H10), 'patient-data'!H10, NA())</f>
        <v>26292</v>
      </c>
      <c r="K10" t="str">
        <f>IFERROR(VLOOKUP(SUBSTITUTE('patient-data'!I10, ",", ""), Sheet2!$D$2:$E$3, 2, FALSE), 'patient-data'!I10)</f>
        <v>Louisiana</v>
      </c>
      <c r="L10" t="str">
        <f>VLOOKUP( 'patient-data'!J10, Sheet2!$G$2:$H$9, 2, FALSE)</f>
        <v xml:space="preserve">Dog </v>
      </c>
      <c r="M10" t="str">
        <f>IFERROR( CHOOSE('patient-data'!K10, "Good", "Normal", "Poor"), NA())</f>
        <v>Good</v>
      </c>
      <c r="N10">
        <f>VLOOKUP('patient-data'!L10, Sheet2!$J$2:$K$4, 2, FALSE)</f>
        <v>3</v>
      </c>
      <c r="O10" t="b">
        <f>VLOOKUP(TRIM('patient-data'!M10), Sheet2!$M$2:$N$3, 2, FALSE)</f>
        <v>0</v>
      </c>
      <c r="P10" s="2">
        <f>'patient-data'!N10</f>
        <v>42333</v>
      </c>
    </row>
    <row r="11" spans="1:16" x14ac:dyDescent="0.3">
      <c r="A11" t="s">
        <v>41</v>
      </c>
      <c r="B11" t="str">
        <f>SUBSTITUTE(SUBSTITUTE('patient-data'!B11, ",", ""), ".", "")</f>
        <v>Merle</v>
      </c>
      <c r="C11" t="str">
        <f>TRIM(IF('patient-data'!C11 = "Dog", NA(),  'patient-data'!C11))</f>
        <v>Hispanic</v>
      </c>
      <c r="D11" t="str">
        <f>TRIM('patient-data'!D11)</f>
        <v>Male</v>
      </c>
      <c r="E11" s="1" t="b">
        <f>VLOOKUP(TRIM('patient-data'!E11), Sheet2!$A$1:$B$5, 2, 0)</f>
        <v>0</v>
      </c>
      <c r="F11">
        <f>'patient-data'!F11</f>
        <v>167.37</v>
      </c>
      <c r="G11">
        <f>IF('patient-data'!F11 &lt; 153, 153,  IF('patient-data'!F11 &gt; 183,  183, 'patient-data'!F11))</f>
        <v>167.37</v>
      </c>
      <c r="H11">
        <f>'patient-data'!G11</f>
        <v>79.06</v>
      </c>
      <c r="I11">
        <f>IF('patient-data'!G11 &lt; 64, 64,  IF('patient-data'!G11 &gt; 97,  97, 'patient-data'!G11))</f>
        <v>79.06</v>
      </c>
      <c r="J11" s="5">
        <f>IF(ISNUMBER('patient-data'!H11), 'patient-data'!H11, NA())</f>
        <v>26858</v>
      </c>
      <c r="K11" t="str">
        <f>IFERROR(VLOOKUP(SUBSTITUTE('patient-data'!I11, ",", ""), Sheet2!$D$2:$E$3, 2, FALSE), 'patient-data'!I11)</f>
        <v>North Carolina</v>
      </c>
      <c r="L11" t="e">
        <f>VLOOKUP( 'patient-data'!J11, Sheet2!$G$2:$H$9, 2, FALSE)</f>
        <v>#N/A</v>
      </c>
      <c r="M11" t="str">
        <f>IFERROR( CHOOSE('patient-data'!K11, "Good", "Normal", "Poor"), NA())</f>
        <v>Normal</v>
      </c>
      <c r="N11">
        <f>VLOOKUP('patient-data'!L11, Sheet2!$J$2:$K$4, 2, FALSE)</f>
        <v>3</v>
      </c>
      <c r="O11" t="b">
        <f>VLOOKUP(TRIM('patient-data'!M11), Sheet2!$M$2:$N$3, 2, FALSE)</f>
        <v>0</v>
      </c>
      <c r="P11" s="2">
        <f>'patient-data'!N11</f>
        <v>42363</v>
      </c>
    </row>
    <row r="12" spans="1:16" x14ac:dyDescent="0.3">
      <c r="A12" t="s">
        <v>45</v>
      </c>
      <c r="B12" t="str">
        <f>SUBSTITUTE(SUBSTITUTE('patient-data'!B12, ",", ""), ".", "")</f>
        <v>Martin</v>
      </c>
      <c r="C12" t="str">
        <f>TRIM(IF('patient-data'!C12 = "Dog", NA(),  'patient-data'!C12))</f>
        <v>White</v>
      </c>
      <c r="D12" t="str">
        <f>TRIM('patient-data'!D12)</f>
        <v>Female</v>
      </c>
      <c r="E12" s="1" t="b">
        <f>VLOOKUP(TRIM('patient-data'!E12), Sheet2!$A$1:$B$5, 2, 0)</f>
        <v>0</v>
      </c>
      <c r="F12">
        <f>'patient-data'!F12</f>
        <v>160.06</v>
      </c>
      <c r="G12">
        <f>IF('patient-data'!F12 &lt; 153, 153,  IF('patient-data'!F12 &gt; 183,  183, 'patient-data'!F12))</f>
        <v>160.06</v>
      </c>
      <c r="H12">
        <f>'patient-data'!G12</f>
        <v>72.37</v>
      </c>
      <c r="I12">
        <f>IF('patient-data'!G12 &lt; 64, 64,  IF('patient-data'!G12 &gt; 97,  97, 'patient-data'!G12))</f>
        <v>72.37</v>
      </c>
      <c r="J12" s="5">
        <f>IF(ISNUMBER('patient-data'!H12), 'patient-data'!H12, NA())</f>
        <v>26417</v>
      </c>
      <c r="K12" t="str">
        <f>IFERROR(VLOOKUP(SUBSTITUTE('patient-data'!I12, ",", ""), Sheet2!$D$2:$E$3, 2, FALSE), 'patient-data'!I12)</f>
        <v>California</v>
      </c>
      <c r="L12" t="str">
        <f>VLOOKUP( 'patient-data'!J12, Sheet2!$G$2:$H$9, 2, FALSE)</f>
        <v>Horse</v>
      </c>
      <c r="M12" t="str">
        <f>IFERROR( CHOOSE('patient-data'!K12, "Good", "Normal", "Poor"), NA())</f>
        <v>Normal</v>
      </c>
      <c r="N12">
        <f>VLOOKUP('patient-data'!L12, Sheet2!$J$2:$K$4, 2, FALSE)</f>
        <v>2</v>
      </c>
      <c r="O12" t="b">
        <f>VLOOKUP(TRIM('patient-data'!M12), Sheet2!$M$2:$N$3, 2, FALSE)</f>
        <v>1</v>
      </c>
      <c r="P12" s="2">
        <f>'patient-data'!N12</f>
        <v>42363</v>
      </c>
    </row>
    <row r="13" spans="1:16" x14ac:dyDescent="0.3">
      <c r="A13" t="s">
        <v>49</v>
      </c>
      <c r="B13" t="str">
        <f>SUBSTITUTE(SUBSTITUTE('patient-data'!B13, ",", ""), ".", "")</f>
        <v>Frances</v>
      </c>
      <c r="C13" t="str">
        <f>TRIM(IF('patient-data'!C13 = "Dog", NA(),  'patient-data'!C13))</f>
        <v>White</v>
      </c>
      <c r="D13" t="str">
        <f>TRIM('patient-data'!D13)</f>
        <v>Female</v>
      </c>
      <c r="E13" s="1" t="b">
        <f>VLOOKUP(TRIM('patient-data'!E13), Sheet2!$A$1:$B$5, 2, 0)</f>
        <v>0</v>
      </c>
      <c r="F13">
        <f>'patient-data'!F13</f>
        <v>166.48</v>
      </c>
      <c r="G13">
        <f>IF('patient-data'!F13 &lt; 153, 153,  IF('patient-data'!F13 &gt; 183,  183, 'patient-data'!F13))</f>
        <v>166.48</v>
      </c>
      <c r="H13">
        <f>'patient-data'!G13</f>
        <v>67.34</v>
      </c>
      <c r="I13">
        <f>IF('patient-data'!G13 &lt; 64, 64,  IF('patient-data'!G13 &gt; 97,  97, 'patient-data'!G13))</f>
        <v>67.34</v>
      </c>
      <c r="J13" s="5">
        <f>IF(ISNUMBER('patient-data'!H13), 'patient-data'!H13, NA())</f>
        <v>26245</v>
      </c>
      <c r="K13" t="str">
        <f>IFERROR(VLOOKUP(SUBSTITUTE('patient-data'!I13, ",", ""), Sheet2!$D$2:$E$3, 2, FALSE), 'patient-data'!I13)</f>
        <v>Michigan</v>
      </c>
      <c r="L13" t="e">
        <f>VLOOKUP( 'patient-data'!J13, Sheet2!$G$2:$H$9, 2, FALSE)</f>
        <v>#N/A</v>
      </c>
      <c r="M13" t="str">
        <f>IFERROR( CHOOSE('patient-data'!K13, "Good", "Normal", "Poor"), NA())</f>
        <v>Good</v>
      </c>
      <c r="N13">
        <f>VLOOKUP('patient-data'!L13, Sheet2!$J$2:$K$4, 2, FALSE)</f>
        <v>3</v>
      </c>
      <c r="O13" t="b">
        <f>VLOOKUP(TRIM('patient-data'!M13), Sheet2!$M$2:$N$3, 2, FALSE)</f>
        <v>0</v>
      </c>
      <c r="P13" s="2">
        <f>'patient-data'!N13</f>
        <v>42363</v>
      </c>
    </row>
    <row r="14" spans="1:16" x14ac:dyDescent="0.3">
      <c r="A14" t="s">
        <v>52</v>
      </c>
      <c r="B14" t="str">
        <f>SUBSTITUTE(SUBSTITUTE('patient-data'!B14, ",", ""), ".", "")</f>
        <v>Courtney</v>
      </c>
      <c r="C14" t="str">
        <f>TRIM(IF('patient-data'!C14 = "Dog", NA(),  'patient-data'!C14))</f>
        <v>White</v>
      </c>
      <c r="D14" t="str">
        <f>TRIM('patient-data'!D14)</f>
        <v>Male</v>
      </c>
      <c r="E14" s="1" t="b">
        <f>VLOOKUP(TRIM('patient-data'!E14), Sheet2!$A$1:$B$5, 2, 0)</f>
        <v>1</v>
      </c>
      <c r="F14">
        <f>'patient-data'!F14</f>
        <v>175.39</v>
      </c>
      <c r="G14">
        <f>IF('patient-data'!F14 &lt; 153, 153,  IF('patient-data'!F14 &gt; 183,  183, 'patient-data'!F14))</f>
        <v>175.39</v>
      </c>
      <c r="H14">
        <f>'patient-data'!G14</f>
        <v>92.22</v>
      </c>
      <c r="I14">
        <f>IF('patient-data'!G14 &lt; 64, 64,  IF('patient-data'!G14 &gt; 97,  97, 'patient-data'!G14))</f>
        <v>92.22</v>
      </c>
      <c r="J14" s="5">
        <f>IF(ISNUMBER('patient-data'!H14), 'patient-data'!H14, NA())</f>
        <v>26374</v>
      </c>
      <c r="K14" t="str">
        <f>IFERROR(VLOOKUP(SUBSTITUTE('patient-data'!I14, ",", ""), Sheet2!$D$2:$E$3, 2, FALSE), 'patient-data'!I14)</f>
        <v>Indiana</v>
      </c>
      <c r="L14" t="str">
        <f>VLOOKUP( 'patient-data'!J14, Sheet2!$G$2:$H$9, 2, FALSE)</f>
        <v>Bird</v>
      </c>
      <c r="M14" t="str">
        <f>IFERROR( CHOOSE('patient-data'!K14, "Good", "Normal", "Poor"), NA())</f>
        <v>Poor</v>
      </c>
      <c r="N14">
        <f>VLOOKUP('patient-data'!L14, Sheet2!$J$2:$K$4, 2, FALSE)</f>
        <v>1</v>
      </c>
      <c r="O14" t="b">
        <f>VLOOKUP(TRIM('patient-data'!M14), Sheet2!$M$2:$N$3, 2, FALSE)</f>
        <v>0</v>
      </c>
      <c r="P14" s="2">
        <f>'patient-data'!N14</f>
        <v>42363</v>
      </c>
    </row>
    <row r="15" spans="1:16" x14ac:dyDescent="0.3">
      <c r="A15" t="s">
        <v>56</v>
      </c>
      <c r="B15" t="str">
        <f>SUBSTITUTE(SUBSTITUTE('patient-data'!B15, ",", ""), ".", "")</f>
        <v>Francis</v>
      </c>
      <c r="C15" t="str">
        <f>TRIM(IF('patient-data'!C15 = "Dog", NA(),  'patient-data'!C15))</f>
        <v>White</v>
      </c>
      <c r="D15" t="str">
        <f>TRIM('patient-data'!D15)</f>
        <v>Female</v>
      </c>
      <c r="E15" s="1" t="b">
        <f>VLOOKUP(TRIM('patient-data'!E15), Sheet2!$A$1:$B$5, 2, 0)</f>
        <v>1</v>
      </c>
      <c r="F15">
        <f>'patient-data'!F15</f>
        <v>164.7</v>
      </c>
      <c r="G15">
        <f>IF('patient-data'!F15 &lt; 153, 153,  IF('patient-data'!F15 &gt; 183,  183, 'patient-data'!F15))</f>
        <v>164.7</v>
      </c>
      <c r="H15">
        <f>'patient-data'!G15</f>
        <v>75.69</v>
      </c>
      <c r="I15">
        <f>IF('patient-data'!G15 &lt; 64, 64,  IF('patient-data'!G15 &gt; 97,  97, 'patient-data'!G15))</f>
        <v>75.69</v>
      </c>
      <c r="J15" s="5">
        <f>IF(ISNUMBER('patient-data'!H15), 'patient-data'!H15, NA())</f>
        <v>26253</v>
      </c>
      <c r="K15" t="str">
        <f>IFERROR(VLOOKUP(SUBSTITUTE('patient-data'!I15, ",", ""), Sheet2!$D$2:$E$3, 2, FALSE), 'patient-data'!I15)</f>
        <v>Virginia</v>
      </c>
      <c r="L15" t="str">
        <f>VLOOKUP( 'patient-data'!J15, Sheet2!$G$2:$H$9, 2, FALSE)</f>
        <v xml:space="preserve">Dog </v>
      </c>
      <c r="M15" t="str">
        <f>IFERROR( CHOOSE('patient-data'!K15, "Good", "Normal", "Poor"), NA())</f>
        <v>Good</v>
      </c>
      <c r="N15">
        <f>VLOOKUP('patient-data'!L15, Sheet2!$J$2:$K$4, 2, FALSE)</f>
        <v>1</v>
      </c>
      <c r="O15" t="b">
        <f>VLOOKUP(TRIM('patient-data'!M15), Sheet2!$M$2:$N$3, 2, FALSE)</f>
        <v>0</v>
      </c>
      <c r="P15" s="2">
        <f>'patient-data'!N15</f>
        <v>42363</v>
      </c>
    </row>
    <row r="16" spans="1:16" x14ac:dyDescent="0.3">
      <c r="A16" t="s">
        <v>59</v>
      </c>
      <c r="B16" t="str">
        <f>SUBSTITUTE(SUBSTITUTE('patient-data'!B16, ",", ""), ".", "")</f>
        <v>Vernon</v>
      </c>
      <c r="C16" t="str">
        <f>TRIM(IF('patient-data'!C16 = "Dog", NA(),  'patient-data'!C16))</f>
        <v>White</v>
      </c>
      <c r="D16" t="str">
        <f>TRIM('patient-data'!D16)</f>
        <v>Female</v>
      </c>
      <c r="E16" s="1" t="b">
        <f>VLOOKUP(TRIM('patient-data'!E16), Sheet2!$A$1:$B$5, 2, 0)</f>
        <v>1</v>
      </c>
      <c r="F16">
        <f>'patient-data'!F16</f>
        <v>163.79</v>
      </c>
      <c r="G16">
        <f>IF('patient-data'!F16 &lt; 153, 153,  IF('patient-data'!F16 &gt; 183,  183, 'patient-data'!F16))</f>
        <v>163.79</v>
      </c>
      <c r="H16">
        <f>'patient-data'!G16</f>
        <v>65.760000000000005</v>
      </c>
      <c r="I16">
        <f>IF('patient-data'!G16 &lt; 64, 64,  IF('patient-data'!G16 &gt; 97,  97, 'patient-data'!G16))</f>
        <v>65.760000000000005</v>
      </c>
      <c r="J16" s="5">
        <f>IF(ISNUMBER('patient-data'!H16), 'patient-data'!H16, NA())</f>
        <v>26304</v>
      </c>
      <c r="K16" t="str">
        <f>IFERROR(VLOOKUP(SUBSTITUTE('patient-data'!I16, ",", ""), Sheet2!$D$2:$E$3, 2, FALSE), 'patient-data'!I16)</f>
        <v>Illinois</v>
      </c>
      <c r="L16" t="str">
        <f>VLOOKUP( 'patient-data'!J16, Sheet2!$G$2:$H$9, 2, FALSE)</f>
        <v>Cat</v>
      </c>
      <c r="M16" t="str">
        <f>IFERROR( CHOOSE('patient-data'!K16, "Good", "Normal", "Poor"), NA())</f>
        <v>Poor</v>
      </c>
      <c r="N16">
        <f>VLOOKUP('patient-data'!L16, Sheet2!$J$2:$K$4, 2, FALSE)</f>
        <v>2</v>
      </c>
      <c r="O16" t="b">
        <f>VLOOKUP(TRIM('patient-data'!M16), Sheet2!$M$2:$N$3, 2, FALSE)</f>
        <v>0</v>
      </c>
      <c r="P16" s="2">
        <f>'patient-data'!N16</f>
        <v>42363</v>
      </c>
    </row>
    <row r="17" spans="1:16" x14ac:dyDescent="0.3">
      <c r="A17" t="s">
        <v>62</v>
      </c>
      <c r="B17" t="str">
        <f>SUBSTITUTE(SUBSTITUTE('patient-data'!B17, ",", ""), ".", "")</f>
        <v>Lester</v>
      </c>
      <c r="C17" t="str">
        <f>TRIM(IF('patient-data'!C17 = "Dog", NA(),  'patient-data'!C17))</f>
        <v>Black</v>
      </c>
      <c r="D17" t="str">
        <f>TRIM('patient-data'!D17)</f>
        <v>Male</v>
      </c>
      <c r="E17" s="1" t="b">
        <f>VLOOKUP(TRIM('patient-data'!E17), Sheet2!$A$1:$B$5, 2, 0)</f>
        <v>0</v>
      </c>
      <c r="F17">
        <f>'patient-data'!F17</f>
        <v>181.13</v>
      </c>
      <c r="G17">
        <f>IF('patient-data'!F17 &lt; 153, 153,  IF('patient-data'!F17 &gt; 183,  183, 'patient-data'!F17))</f>
        <v>181.13</v>
      </c>
      <c r="H17">
        <f>'patient-data'!G17</f>
        <v>72.33</v>
      </c>
      <c r="I17">
        <f>IF('patient-data'!G17 &lt; 64, 64,  IF('patient-data'!G17 &gt; 97,  97, 'patient-data'!G17))</f>
        <v>72.33</v>
      </c>
      <c r="J17" s="5">
        <f>IF(ISNUMBER('patient-data'!H17), 'patient-data'!H17, NA())</f>
        <v>26619</v>
      </c>
      <c r="K17" t="str">
        <f>IFERROR(VLOOKUP(SUBSTITUTE('patient-data'!I17, ",", ""), Sheet2!$D$2:$E$3, 2, FALSE), 'patient-data'!I17)</f>
        <v>Wisconsin</v>
      </c>
      <c r="L17" t="str">
        <f>VLOOKUP( 'patient-data'!J17, Sheet2!$G$2:$H$9, 2, FALSE)</f>
        <v xml:space="preserve">Dog </v>
      </c>
      <c r="M17" t="e">
        <f>IFERROR( CHOOSE('patient-data'!K17, "Good", "Normal", "Poor"), NA())</f>
        <v>#N/A</v>
      </c>
      <c r="N17">
        <f>VLOOKUP('patient-data'!L17, Sheet2!$J$2:$K$4, 2, FALSE)</f>
        <v>3</v>
      </c>
      <c r="O17" t="b">
        <f>VLOOKUP(TRIM('patient-data'!M17), Sheet2!$M$2:$N$3, 2, FALSE)</f>
        <v>1</v>
      </c>
      <c r="P17" s="2">
        <f>'patient-data'!N17</f>
        <v>42363</v>
      </c>
    </row>
    <row r="18" spans="1:16" x14ac:dyDescent="0.3">
      <c r="A18" t="s">
        <v>65</v>
      </c>
      <c r="B18" t="str">
        <f>SUBSTITUTE(SUBSTITUTE('patient-data'!B18, ",", ""), ".", "")</f>
        <v>Robin</v>
      </c>
      <c r="C18" t="str">
        <f>TRIM(IF('patient-data'!C18 = "Dog", NA(),  'patient-data'!C18))</f>
        <v>Hispanic</v>
      </c>
      <c r="D18" t="str">
        <f>TRIM('patient-data'!D18)</f>
        <v>Male</v>
      </c>
      <c r="E18" s="1" t="b">
        <f>VLOOKUP(TRIM('patient-data'!E18), Sheet2!$A$1:$B$5, 2, 0)</f>
        <v>0</v>
      </c>
      <c r="F18">
        <f>'patient-data'!F18</f>
        <v>169.24</v>
      </c>
      <c r="G18">
        <f>IF('patient-data'!F18 &lt; 153, 153,  IF('patient-data'!F18 &gt; 183,  183, 'patient-data'!F18))</f>
        <v>169.24</v>
      </c>
      <c r="H18">
        <f>'patient-data'!G18</f>
        <v>73.3</v>
      </c>
      <c r="I18">
        <f>IF('patient-data'!G18 &lt; 64, 64,  IF('patient-data'!G18 &gt; 97,  97, 'patient-data'!G18))</f>
        <v>73.3</v>
      </c>
      <c r="J18" s="5">
        <f>IF(ISNUMBER('patient-data'!H18), 'patient-data'!H18, NA())</f>
        <v>26253</v>
      </c>
      <c r="K18" t="str">
        <f>IFERROR(VLOOKUP(SUBSTITUTE('patient-data'!I18, ",", ""), Sheet2!$D$2:$E$3, 2, FALSE), 'patient-data'!I18)</f>
        <v>Illinois</v>
      </c>
      <c r="L18" t="e">
        <f>VLOOKUP( 'patient-data'!J18, Sheet2!$G$2:$H$9, 2, FALSE)</f>
        <v>#N/A</v>
      </c>
      <c r="M18" t="str">
        <f>IFERROR( CHOOSE('patient-data'!K18, "Good", "Normal", "Poor"), NA())</f>
        <v>Poor</v>
      </c>
      <c r="N18">
        <f>VLOOKUP('patient-data'!L18, Sheet2!$J$2:$K$4, 2, FALSE)</f>
        <v>1</v>
      </c>
      <c r="O18" t="b">
        <f>VLOOKUP(TRIM('patient-data'!M18), Sheet2!$M$2:$N$3, 2, FALSE)</f>
        <v>0</v>
      </c>
      <c r="P18" s="2">
        <f>'patient-data'!N18</f>
        <v>42363</v>
      </c>
    </row>
    <row r="19" spans="1:16" x14ac:dyDescent="0.3">
      <c r="A19" t="s">
        <v>67</v>
      </c>
      <c r="B19" t="str">
        <f>SUBSTITUTE(SUBSTITUTE('patient-data'!B19, ",", ""), ".", "")</f>
        <v>Albert</v>
      </c>
      <c r="C19" t="str">
        <f>TRIM(IF('patient-data'!C19 = "Dog", NA(),  'patient-data'!C19))</f>
        <v>White</v>
      </c>
      <c r="D19" t="str">
        <f>TRIM('patient-data'!D19)</f>
        <v>Male</v>
      </c>
      <c r="E19" s="1" t="b">
        <f>VLOOKUP(TRIM('patient-data'!E19), Sheet2!$A$1:$B$5, 2, 0)</f>
        <v>0</v>
      </c>
      <c r="F19">
        <f>'patient-data'!F19</f>
        <v>176.22</v>
      </c>
      <c r="G19">
        <f>IF('patient-data'!F19 &lt; 153, 153,  IF('patient-data'!F19 &gt; 183,  183, 'patient-data'!F19))</f>
        <v>176.22</v>
      </c>
      <c r="H19">
        <f>'patient-data'!G19</f>
        <v>97.67</v>
      </c>
      <c r="I19">
        <f>IF('patient-data'!G19 &lt; 64, 64,  IF('patient-data'!G19 &gt; 97,  97, 'patient-data'!G19))</f>
        <v>97</v>
      </c>
      <c r="J19" s="5">
        <f>IF(ISNUMBER('patient-data'!H19), 'patient-data'!H19, NA())</f>
        <v>26762</v>
      </c>
      <c r="K19" t="str">
        <f>IFERROR(VLOOKUP(SUBSTITUTE('patient-data'!I19, ",", ""), Sheet2!$D$2:$E$3, 2, FALSE), 'patient-data'!I19)</f>
        <v>Louisiana</v>
      </c>
      <c r="L19" t="str">
        <f>VLOOKUP( 'patient-data'!J19, Sheet2!$G$2:$H$9, 2, FALSE)</f>
        <v>Cat</v>
      </c>
      <c r="M19" t="str">
        <f>IFERROR( CHOOSE('patient-data'!K19, "Good", "Normal", "Poor"), NA())</f>
        <v>Normal</v>
      </c>
      <c r="N19">
        <f>VLOOKUP('patient-data'!L19, Sheet2!$J$2:$K$4, 2, FALSE)</f>
        <v>1</v>
      </c>
      <c r="O19" t="b">
        <f>VLOOKUP(TRIM('patient-data'!M19), Sheet2!$M$2:$N$3, 2, FALSE)</f>
        <v>0</v>
      </c>
      <c r="P19" s="2">
        <f>'patient-data'!N19</f>
        <v>42363</v>
      </c>
    </row>
    <row r="20" spans="1:16" x14ac:dyDescent="0.3">
      <c r="A20" t="s">
        <v>69</v>
      </c>
      <c r="B20" t="str">
        <f>SUBSTITUTE(SUBSTITUTE('patient-data'!B20, ",", ""), ".", "")</f>
        <v>Tommy</v>
      </c>
      <c r="C20" t="str">
        <f>TRIM(IF('patient-data'!C20 = "Dog", NA(),  'patient-data'!C20))</f>
        <v>Black</v>
      </c>
      <c r="D20" t="str">
        <f>TRIM('patient-data'!D20)</f>
        <v>Male</v>
      </c>
      <c r="E20" s="1" t="b">
        <f>VLOOKUP(TRIM('patient-data'!E20), Sheet2!$A$1:$B$5, 2, 0)</f>
        <v>0</v>
      </c>
      <c r="F20">
        <f>'patient-data'!F20</f>
        <v>174.09</v>
      </c>
      <c r="G20">
        <f>IF('patient-data'!F20 &lt; 153, 153,  IF('patient-data'!F20 &gt; 183,  183, 'patient-data'!F20))</f>
        <v>174.09</v>
      </c>
      <c r="H20">
        <f>'patient-data'!G20</f>
        <v>72.2</v>
      </c>
      <c r="I20">
        <f>IF('patient-data'!G20 &lt; 64, 64,  IF('patient-data'!G20 &gt; 97,  97, 'patient-data'!G20))</f>
        <v>72.2</v>
      </c>
      <c r="J20" s="5">
        <f>IF(ISNUMBER('patient-data'!H20), 'patient-data'!H20, NA())</f>
        <v>26696</v>
      </c>
      <c r="K20" t="str">
        <f>IFERROR(VLOOKUP(SUBSTITUTE('patient-data'!I20, ",", ""), Sheet2!$D$2:$E$3, 2, FALSE), 'patient-data'!I20)</f>
        <v>Washington</v>
      </c>
      <c r="L20" t="str">
        <f>VLOOKUP( 'patient-data'!J20, Sheet2!$G$2:$H$9, 2, FALSE)</f>
        <v>Cat</v>
      </c>
      <c r="M20" t="str">
        <f>IFERROR( CHOOSE('patient-data'!K20, "Good", "Normal", "Poor"), NA())</f>
        <v>Poor</v>
      </c>
      <c r="N20">
        <f>VLOOKUP('patient-data'!L20, Sheet2!$J$2:$K$4, 2, FALSE)</f>
        <v>3</v>
      </c>
      <c r="O20" t="b">
        <f>VLOOKUP(TRIM('patient-data'!M20), Sheet2!$M$2:$N$3, 2, FALSE)</f>
        <v>0</v>
      </c>
      <c r="P20" s="2">
        <f>'patient-data'!N20</f>
        <v>42363</v>
      </c>
    </row>
    <row r="21" spans="1:16" x14ac:dyDescent="0.3">
      <c r="A21" t="s">
        <v>72</v>
      </c>
      <c r="B21" t="str">
        <f>SUBSTITUTE(SUBSTITUTE('patient-data'!B21, ",", ""), ".", "")</f>
        <v>Kyle</v>
      </c>
      <c r="C21" t="str">
        <f>TRIM(IF('patient-data'!C21 = "Dog", NA(),  'patient-data'!C21))</f>
        <v>Black</v>
      </c>
      <c r="D21" t="str">
        <f>TRIM('patient-data'!D21)</f>
        <v>Male</v>
      </c>
      <c r="E21" s="1" t="b">
        <f>VLOOKUP(TRIM('patient-data'!E21), Sheet2!$A$1:$B$5, 2, 0)</f>
        <v>1</v>
      </c>
      <c r="F21">
        <f>'patient-data'!F21</f>
        <v>180.11</v>
      </c>
      <c r="G21">
        <f>IF('patient-data'!F21 &lt; 153, 153,  IF('patient-data'!F21 &gt; 183,  183, 'patient-data'!F21))</f>
        <v>180.11</v>
      </c>
      <c r="H21">
        <f>'patient-data'!G21</f>
        <v>75.72</v>
      </c>
      <c r="I21">
        <f>IF('patient-data'!G21 &lt; 64, 64,  IF('patient-data'!G21 &gt; 97,  97, 'patient-data'!G21))</f>
        <v>75.72</v>
      </c>
      <c r="J21" s="5">
        <f>IF(ISNUMBER('patient-data'!H21), 'patient-data'!H21, NA())</f>
        <v>26796</v>
      </c>
      <c r="K21" t="str">
        <f>IFERROR(VLOOKUP(SUBSTITUTE('patient-data'!I21, ",", ""), Sheet2!$D$2:$E$3, 2, FALSE), 'patient-data'!I21)</f>
        <v>Georgia</v>
      </c>
      <c r="L21" t="str">
        <f>VLOOKUP( 'patient-data'!J21, Sheet2!$G$2:$H$9, 2, FALSE)</f>
        <v>Cat</v>
      </c>
      <c r="M21" t="str">
        <f>IFERROR( CHOOSE('patient-data'!K21, "Good", "Normal", "Poor"), NA())</f>
        <v>Poor</v>
      </c>
      <c r="N21">
        <f>VLOOKUP('patient-data'!L21, Sheet2!$J$2:$K$4, 2, FALSE)</f>
        <v>2</v>
      </c>
      <c r="O21" t="b">
        <f>VLOOKUP(TRIM('patient-data'!M21), Sheet2!$M$2:$N$3, 2, FALSE)</f>
        <v>0</v>
      </c>
      <c r="P21" s="2">
        <f>'patient-data'!N21</f>
        <v>42363</v>
      </c>
    </row>
    <row r="22" spans="1:16" x14ac:dyDescent="0.3">
      <c r="A22" t="s">
        <v>74</v>
      </c>
      <c r="B22" t="str">
        <f>SUBSTITUTE(SUBSTITUTE('patient-data'!B22, ",", ""), ".", "")</f>
        <v>Dong</v>
      </c>
      <c r="C22" t="str">
        <f>TRIM(IF('patient-data'!C22 = "Dog", NA(),  'patient-data'!C22))</f>
        <v>White</v>
      </c>
      <c r="D22" t="str">
        <f>TRIM('patient-data'!D22)</f>
        <v>Male</v>
      </c>
      <c r="E22" s="1" t="b">
        <f>VLOOKUP(TRIM('patient-data'!E22), Sheet2!$A$1:$B$5, 2, 0)</f>
        <v>0</v>
      </c>
      <c r="F22">
        <f>'patient-data'!F22</f>
        <v>179.24</v>
      </c>
      <c r="G22">
        <f>IF('patient-data'!F22 &lt; 153, 153,  IF('patient-data'!F22 &gt; 183,  183, 'patient-data'!F22))</f>
        <v>179.24</v>
      </c>
      <c r="H22">
        <f>'patient-data'!G22</f>
        <v>75.540000000000006</v>
      </c>
      <c r="I22">
        <f>IF('patient-data'!G22 &lt; 64, 64,  IF('patient-data'!G22 &gt; 97,  97, 'patient-data'!G22))</f>
        <v>75.540000000000006</v>
      </c>
      <c r="J22" s="5">
        <f>IF(ISNUMBER('patient-data'!H22), 'patient-data'!H22, NA())</f>
        <v>26369</v>
      </c>
      <c r="K22" t="str">
        <f>IFERROR(VLOOKUP(SUBSTITUTE('patient-data'!I22, ",", ""), Sheet2!$D$2:$E$3, 2, FALSE), 'patient-data'!I22)</f>
        <v>California</v>
      </c>
      <c r="L22" t="e">
        <f>VLOOKUP( 'patient-data'!J22, Sheet2!$G$2:$H$9, 2, FALSE)</f>
        <v>#N/A</v>
      </c>
      <c r="M22" t="str">
        <f>IFERROR( CHOOSE('patient-data'!K22, "Good", "Normal", "Poor"), NA())</f>
        <v>Normal</v>
      </c>
      <c r="N22">
        <f>VLOOKUP('patient-data'!L22, Sheet2!$J$2:$K$4, 2, FALSE)</f>
        <v>1</v>
      </c>
      <c r="O22" t="b">
        <f>VLOOKUP(TRIM('patient-data'!M22), Sheet2!$M$2:$N$3, 2, FALSE)</f>
        <v>1</v>
      </c>
      <c r="P22" s="2">
        <f>'patient-data'!N22</f>
        <v>42363</v>
      </c>
    </row>
    <row r="23" spans="1:16" x14ac:dyDescent="0.3">
      <c r="A23" t="s">
        <v>76</v>
      </c>
      <c r="B23" t="str">
        <f>SUBSTITUTE(SUBSTITUTE('patient-data'!B23, ",", ""), ".", "")</f>
        <v>Michel</v>
      </c>
      <c r="C23" t="str">
        <f>TRIM(IF('patient-data'!C23 = "Dog", NA(),  'patient-data'!C23))</f>
        <v>White</v>
      </c>
      <c r="D23" t="str">
        <f>TRIM('patient-data'!D23)</f>
        <v>Female</v>
      </c>
      <c r="E23" s="1" t="b">
        <f>VLOOKUP(TRIM('patient-data'!E23), Sheet2!$A$1:$B$5, 2, 0)</f>
        <v>0</v>
      </c>
      <c r="F23">
        <f>'patient-data'!F23</f>
        <v>161.91999999999999</v>
      </c>
      <c r="G23">
        <f>IF('patient-data'!F23 &lt; 153, 153,  IF('patient-data'!F23 &gt; 183,  183, 'patient-data'!F23))</f>
        <v>161.91999999999999</v>
      </c>
      <c r="H23">
        <f>'patient-data'!G23</f>
        <v>69.92</v>
      </c>
      <c r="I23">
        <f>IF('patient-data'!G23 &lt; 64, 64,  IF('patient-data'!G23 &gt; 97,  97, 'patient-data'!G23))</f>
        <v>69.92</v>
      </c>
      <c r="J23" s="5">
        <f>IF(ISNUMBER('patient-data'!H23), 'patient-data'!H23, NA())</f>
        <v>26660</v>
      </c>
      <c r="K23" t="str">
        <f>IFERROR(VLOOKUP(SUBSTITUTE('patient-data'!I23, ",", ""), Sheet2!$D$2:$E$3, 2, FALSE), 'patient-data'!I23)</f>
        <v>Georgia</v>
      </c>
      <c r="L23" t="str">
        <f>VLOOKUP( 'patient-data'!J23, Sheet2!$G$2:$H$9, 2, FALSE)</f>
        <v xml:space="preserve">Dog </v>
      </c>
      <c r="M23" t="str">
        <f>IFERROR( CHOOSE('patient-data'!K23, "Good", "Normal", "Poor"), NA())</f>
        <v>Good</v>
      </c>
      <c r="N23">
        <f>VLOOKUP('patient-data'!L23, Sheet2!$J$2:$K$4, 2, FALSE)</f>
        <v>2</v>
      </c>
      <c r="O23" t="b">
        <f>VLOOKUP(TRIM('patient-data'!M23), Sheet2!$M$2:$N$3, 2, FALSE)</f>
        <v>0</v>
      </c>
      <c r="P23" s="2">
        <f>'patient-data'!N23</f>
        <v>42363</v>
      </c>
    </row>
    <row r="24" spans="1:16" x14ac:dyDescent="0.3">
      <c r="A24" t="s">
        <v>78</v>
      </c>
      <c r="B24" t="str">
        <f>SUBSTITUTE(SUBSTITUTE('patient-data'!B24, ",", ""), ".", "")</f>
        <v>Jeremy</v>
      </c>
      <c r="C24" t="str">
        <f>TRIM(IF('patient-data'!C24 = "Dog", NA(),  'patient-data'!C24))</f>
        <v>White</v>
      </c>
      <c r="D24" t="str">
        <f>TRIM('patient-data'!D24)</f>
        <v>Male</v>
      </c>
      <c r="E24" s="1" t="b">
        <f>VLOOKUP(TRIM('patient-data'!E24), Sheet2!$A$1:$B$5, 2, 0)</f>
        <v>1</v>
      </c>
      <c r="F24">
        <f>'patient-data'!F24</f>
        <v>169.85</v>
      </c>
      <c r="G24">
        <f>IF('patient-data'!F24 &lt; 153, 153,  IF('patient-data'!F24 &gt; 183,  183, 'patient-data'!F24))</f>
        <v>169.85</v>
      </c>
      <c r="H24">
        <f>'patient-data'!G24</f>
        <v>90.63</v>
      </c>
      <c r="I24">
        <f>IF('patient-data'!G24 &lt; 64, 64,  IF('patient-data'!G24 &gt; 97,  97, 'patient-data'!G24))</f>
        <v>90.63</v>
      </c>
      <c r="J24" s="5">
        <f>IF(ISNUMBER('patient-data'!H24), 'patient-data'!H24, NA())</f>
        <v>26401</v>
      </c>
      <c r="K24" t="str">
        <f>IFERROR(VLOOKUP(SUBSTITUTE('patient-data'!I24, ",", ""), Sheet2!$D$2:$E$3, 2, FALSE), 'patient-data'!I24)</f>
        <v>Kentucky</v>
      </c>
      <c r="L24" t="e">
        <f>VLOOKUP( 'patient-data'!J24, Sheet2!$G$2:$H$9, 2, FALSE)</f>
        <v>#N/A</v>
      </c>
      <c r="M24" t="str">
        <f>IFERROR( CHOOSE('patient-data'!K24, "Good", "Normal", "Poor"), NA())</f>
        <v>Good</v>
      </c>
      <c r="N24">
        <f>VLOOKUP('patient-data'!L24, Sheet2!$J$2:$K$4, 2, FALSE)</f>
        <v>1</v>
      </c>
      <c r="O24" t="b">
        <f>VLOOKUP(TRIM('patient-data'!M24), Sheet2!$M$2:$N$3, 2, FALSE)</f>
        <v>1</v>
      </c>
      <c r="P24" s="2">
        <f>'patient-data'!N24</f>
        <v>42363</v>
      </c>
    </row>
    <row r="25" spans="1:16" x14ac:dyDescent="0.3">
      <c r="A25" t="s">
        <v>81</v>
      </c>
      <c r="B25" t="str">
        <f>SUBSTITUTE(SUBSTITUTE('patient-data'!B25, ",", ""), ".", "")</f>
        <v>Pat</v>
      </c>
      <c r="C25" t="str">
        <f>TRIM(IF('patient-data'!C25 = "Dog", NA(),  'patient-data'!C25))</f>
        <v>Black</v>
      </c>
      <c r="D25" t="str">
        <f>TRIM('patient-data'!D25)</f>
        <v>Female</v>
      </c>
      <c r="E25" s="1" t="b">
        <f>VLOOKUP(TRIM('patient-data'!E25), Sheet2!$A$1:$B$5, 2, 0)</f>
        <v>0</v>
      </c>
      <c r="F25">
        <f>'patient-data'!F25</f>
        <v>160.57</v>
      </c>
      <c r="G25">
        <f>IF('patient-data'!F25 &lt; 153, 153,  IF('patient-data'!F25 &gt; 183,  183, 'patient-data'!F25))</f>
        <v>160.57</v>
      </c>
      <c r="H25">
        <f>'patient-data'!G25</f>
        <v>63.54</v>
      </c>
      <c r="I25">
        <f>IF('patient-data'!G25 &lt; 64, 64,  IF('patient-data'!G25 &gt; 97,  97, 'patient-data'!G25))</f>
        <v>64</v>
      </c>
      <c r="J25" s="5">
        <f>IF(ISNUMBER('patient-data'!H25), 'patient-data'!H25, NA())</f>
        <v>26841</v>
      </c>
      <c r="K25" t="str">
        <f>IFERROR(VLOOKUP(SUBSTITUTE('patient-data'!I25, ",", ""), Sheet2!$D$2:$E$3, 2, FALSE), 'patient-data'!I25)</f>
        <v>California</v>
      </c>
      <c r="L25" t="e">
        <f>VLOOKUP( 'patient-data'!J25, Sheet2!$G$2:$H$9, 2, FALSE)</f>
        <v>#N/A</v>
      </c>
      <c r="M25" t="e">
        <f>IFERROR( CHOOSE('patient-data'!K25, "Good", "Normal", "Poor"), NA())</f>
        <v>#N/A</v>
      </c>
      <c r="N25">
        <f>VLOOKUP('patient-data'!L25, Sheet2!$J$2:$K$4, 2, FALSE)</f>
        <v>2</v>
      </c>
      <c r="O25" t="b">
        <f>VLOOKUP(TRIM('patient-data'!M25), Sheet2!$M$2:$N$3, 2, FALSE)</f>
        <v>1</v>
      </c>
      <c r="P25" s="2">
        <f>'patient-data'!N25</f>
        <v>42394</v>
      </c>
    </row>
    <row r="26" spans="1:16" x14ac:dyDescent="0.3">
      <c r="A26" t="s">
        <v>85</v>
      </c>
      <c r="B26" t="str">
        <f>SUBSTITUTE(SUBSTITUTE('patient-data'!B26, ",", ""), ".", "")</f>
        <v>Eugene</v>
      </c>
      <c r="C26" t="str">
        <f>TRIM(IF('patient-data'!C26 = "Dog", NA(),  'patient-data'!C26))</f>
        <v>White</v>
      </c>
      <c r="D26" t="str">
        <f>TRIM('patient-data'!D26)</f>
        <v>Female</v>
      </c>
      <c r="E26" s="1" t="b">
        <f>VLOOKUP(TRIM('patient-data'!E26), Sheet2!$A$1:$B$5, 2, 0)</f>
        <v>0</v>
      </c>
      <c r="F26">
        <f>'patient-data'!F26</f>
        <v>168.24</v>
      </c>
      <c r="G26">
        <f>IF('patient-data'!F26 &lt; 153, 153,  IF('patient-data'!F26 &gt; 183,  183, 'patient-data'!F26))</f>
        <v>168.24</v>
      </c>
      <c r="H26">
        <f>'patient-data'!G26</f>
        <v>69.569999999999993</v>
      </c>
      <c r="I26">
        <f>IF('patient-data'!G26 &lt; 64, 64,  IF('patient-data'!G26 &gt; 97,  97, 'patient-data'!G26))</f>
        <v>69.569999999999993</v>
      </c>
      <c r="J26" s="5">
        <f>IF(ISNUMBER('patient-data'!H26), 'patient-data'!H26, NA())</f>
        <v>26336</v>
      </c>
      <c r="K26" t="str">
        <f>IFERROR(VLOOKUP(SUBSTITUTE('patient-data'!I26, ",", ""), Sheet2!$D$2:$E$3, 2, FALSE), 'patient-data'!I26)</f>
        <v>Massachusetts</v>
      </c>
      <c r="L26" t="e">
        <f>VLOOKUP( 'patient-data'!J26, Sheet2!$G$2:$H$9, 2, FALSE)</f>
        <v>#N/A</v>
      </c>
      <c r="M26" t="str">
        <f>IFERROR( CHOOSE('patient-data'!K26, "Good", "Normal", "Poor"), NA())</f>
        <v>Normal</v>
      </c>
      <c r="N26">
        <f>VLOOKUP('patient-data'!L26, Sheet2!$J$2:$K$4, 2, FALSE)</f>
        <v>1</v>
      </c>
      <c r="O26" t="b">
        <f>VLOOKUP(TRIM('patient-data'!M26), Sheet2!$M$2:$N$3, 2, FALSE)</f>
        <v>0</v>
      </c>
      <c r="P26" s="2">
        <f>'patient-data'!N26</f>
        <v>42394</v>
      </c>
    </row>
    <row r="27" spans="1:16" x14ac:dyDescent="0.3">
      <c r="A27" t="s">
        <v>88</v>
      </c>
      <c r="B27" t="str">
        <f>SUBSTITUTE(SUBSTITUTE('patient-data'!B27, ",", ""), ".", "")</f>
        <v>Kris</v>
      </c>
      <c r="C27" t="str">
        <f>TRIM(IF('patient-data'!C27 = "Dog", NA(),  'patient-data'!C27))</f>
        <v>Hispanic</v>
      </c>
      <c r="D27" t="str">
        <f>TRIM('patient-data'!D27)</f>
        <v>Male</v>
      </c>
      <c r="E27" s="1" t="b">
        <f>VLOOKUP(TRIM('patient-data'!E27), Sheet2!$A$1:$B$5, 2, 0)</f>
        <v>0</v>
      </c>
      <c r="F27">
        <f>'patient-data'!F27</f>
        <v>177.75</v>
      </c>
      <c r="G27">
        <f>IF('patient-data'!F27 &lt; 153, 153,  IF('patient-data'!F27 &gt; 183,  183, 'patient-data'!F27))</f>
        <v>177.75</v>
      </c>
      <c r="H27">
        <f>'patient-data'!G27</f>
        <v>74.84</v>
      </c>
      <c r="I27">
        <f>IF('patient-data'!G27 &lt; 64, 64,  IF('patient-data'!G27 &gt; 97,  97, 'patient-data'!G27))</f>
        <v>74.84</v>
      </c>
      <c r="J27" s="5">
        <f>IF(ISNUMBER('patient-data'!H27), 'patient-data'!H27, NA())</f>
        <v>26622</v>
      </c>
      <c r="K27" t="str">
        <f>IFERROR(VLOOKUP(SUBSTITUTE('patient-data'!I27, ",", ""), Sheet2!$D$2:$E$3, 2, FALSE), 'patient-data'!I27)</f>
        <v>Pennsylvania</v>
      </c>
      <c r="L27" t="str">
        <f>VLOOKUP( 'patient-data'!J27, Sheet2!$G$2:$H$9, 2, FALSE)</f>
        <v>Bird</v>
      </c>
      <c r="M27" t="str">
        <f>IFERROR( CHOOSE('patient-data'!K27, "Good", "Normal", "Poor"), NA())</f>
        <v>Poor</v>
      </c>
      <c r="N27">
        <f>VLOOKUP('patient-data'!L27, Sheet2!$J$2:$K$4, 2, FALSE)</f>
        <v>1</v>
      </c>
      <c r="O27" t="b">
        <f>VLOOKUP(TRIM('patient-data'!M27), Sheet2!$M$2:$N$3, 2, FALSE)</f>
        <v>0</v>
      </c>
      <c r="P27" s="2">
        <f>'patient-data'!N27</f>
        <v>42394</v>
      </c>
    </row>
    <row r="28" spans="1:16" x14ac:dyDescent="0.3">
      <c r="A28" t="s">
        <v>90</v>
      </c>
      <c r="B28" t="str">
        <f>SUBSTITUTE(SUBSTITUTE('patient-data'!B28, ",", ""), ".", "")</f>
        <v>Tracy</v>
      </c>
      <c r="C28" t="str">
        <f>TRIM(IF('patient-data'!C28 = "Dog", NA(),  'patient-data'!C28))</f>
        <v>Bi-Racial</v>
      </c>
      <c r="D28" t="str">
        <f>TRIM('patient-data'!D28)</f>
        <v>Male</v>
      </c>
      <c r="E28" s="1" t="b">
        <f>VLOOKUP(TRIM('patient-data'!E28), Sheet2!$A$1:$B$5, 2, 0)</f>
        <v>1</v>
      </c>
      <c r="F28">
        <f>'patient-data'!F28</f>
        <v>183.21</v>
      </c>
      <c r="G28">
        <f>IF('patient-data'!F28 &lt; 153, 153,  IF('patient-data'!F28 &gt; 183,  183, 'patient-data'!F28))</f>
        <v>183</v>
      </c>
      <c r="H28">
        <f>'patient-data'!G28</f>
        <v>83.36</v>
      </c>
      <c r="I28">
        <f>IF('patient-data'!G28 &lt; 64, 64,  IF('patient-data'!G28 &gt; 97,  97, 'patient-data'!G28))</f>
        <v>83.36</v>
      </c>
      <c r="J28" s="5">
        <f>IF(ISNUMBER('patient-data'!H28), 'patient-data'!H28, NA())</f>
        <v>26936</v>
      </c>
      <c r="K28" t="str">
        <f>IFERROR(VLOOKUP(SUBSTITUTE('patient-data'!I28, ",", ""), Sheet2!$D$2:$E$3, 2, FALSE), 'patient-data'!I28)</f>
        <v>California</v>
      </c>
      <c r="L28" t="str">
        <f>VLOOKUP( 'patient-data'!J28, Sheet2!$G$2:$H$9, 2, FALSE)</f>
        <v xml:space="preserve">Dog </v>
      </c>
      <c r="M28" t="str">
        <f>IFERROR( CHOOSE('patient-data'!K28, "Good", "Normal", "Poor"), NA())</f>
        <v>Normal</v>
      </c>
      <c r="N28">
        <f>VLOOKUP('patient-data'!L28, Sheet2!$J$2:$K$4, 2, FALSE)</f>
        <v>3</v>
      </c>
      <c r="O28" t="b">
        <f>VLOOKUP(TRIM('patient-data'!M28), Sheet2!$M$2:$N$3, 2, FALSE)</f>
        <v>0</v>
      </c>
      <c r="P28" s="2">
        <f>'patient-data'!N28</f>
        <v>42394</v>
      </c>
    </row>
    <row r="29" spans="1:16" x14ac:dyDescent="0.3">
      <c r="A29" t="s">
        <v>93</v>
      </c>
      <c r="B29" t="str">
        <f>SUBSTITUTE(SUBSTITUTE('patient-data'!B29, ",", ""), ".", "")</f>
        <v>Jame</v>
      </c>
      <c r="C29" t="str">
        <f>TRIM(IF('patient-data'!C29 = "Dog", NA(),  'patient-data'!C29))</f>
        <v>White</v>
      </c>
      <c r="D29" t="str">
        <f>TRIM('patient-data'!D29)</f>
        <v>Male</v>
      </c>
      <c r="E29" s="1" t="b">
        <f>VLOOKUP(TRIM('patient-data'!E29), Sheet2!$A$1:$B$5, 2, 0)</f>
        <v>0</v>
      </c>
      <c r="F29">
        <f>'patient-data'!F29</f>
        <v>167.75</v>
      </c>
      <c r="G29">
        <f>IF('patient-data'!F29 &lt; 153, 153,  IF('patient-data'!F29 &gt; 183,  183, 'patient-data'!F29))</f>
        <v>167.75</v>
      </c>
      <c r="H29">
        <f>'patient-data'!G29</f>
        <v>82.06</v>
      </c>
      <c r="I29">
        <f>IF('patient-data'!G29 &lt; 64, 64,  IF('patient-data'!G29 &gt; 97,  97, 'patient-data'!G29))</f>
        <v>82.06</v>
      </c>
      <c r="J29" s="5">
        <f>IF(ISNUMBER('patient-data'!H29), 'patient-data'!H29, NA())</f>
        <v>26601</v>
      </c>
      <c r="K29" t="str">
        <f>IFERROR(VLOOKUP(SUBSTITUTE('patient-data'!I29, ",", ""), Sheet2!$D$2:$E$3, 2, FALSE), 'patient-data'!I29)</f>
        <v>Texas</v>
      </c>
      <c r="L29" t="str">
        <f>VLOOKUP( 'patient-data'!J29, Sheet2!$G$2:$H$9, 2, FALSE)</f>
        <v xml:space="preserve">Dog </v>
      </c>
      <c r="M29" t="str">
        <f>IFERROR( CHOOSE('patient-data'!K29, "Good", "Normal", "Poor"), NA())</f>
        <v>Good</v>
      </c>
      <c r="N29">
        <f>VLOOKUP('patient-data'!L29, Sheet2!$J$2:$K$4, 2, FALSE)</f>
        <v>2</v>
      </c>
      <c r="O29" t="b">
        <f>VLOOKUP(TRIM('patient-data'!M29), Sheet2!$M$2:$N$3, 2, FALSE)</f>
        <v>1</v>
      </c>
      <c r="P29" s="2">
        <f>'patient-data'!N29</f>
        <v>42394</v>
      </c>
    </row>
    <row r="30" spans="1:16" x14ac:dyDescent="0.3">
      <c r="A30" t="s">
        <v>96</v>
      </c>
      <c r="B30" t="str">
        <f>SUBSTITUTE(SUBSTITUTE('patient-data'!B30, ",", ""), ".", "")</f>
        <v>Clyde</v>
      </c>
      <c r="C30" t="str">
        <f>TRIM(IF('patient-data'!C30 = "Dog", NA(),  'patient-data'!C30))</f>
        <v>Hispanic</v>
      </c>
      <c r="D30" t="str">
        <f>TRIM('patient-data'!D30)</f>
        <v>Male</v>
      </c>
      <c r="E30" s="1" t="b">
        <f>VLOOKUP(TRIM('patient-data'!E30), Sheet2!$A$1:$B$5, 2, 0)</f>
        <v>0</v>
      </c>
      <c r="F30">
        <f>'patient-data'!F30</f>
        <v>181.15</v>
      </c>
      <c r="G30">
        <f>IF('patient-data'!F30 &lt; 153, 153,  IF('patient-data'!F30 &gt; 183,  183, 'patient-data'!F30))</f>
        <v>181.15</v>
      </c>
      <c r="H30">
        <f>'patient-data'!G30</f>
        <v>83.93</v>
      </c>
      <c r="I30">
        <f>IF('patient-data'!G30 &lt; 64, 64,  IF('patient-data'!G30 &gt; 97,  97, 'patient-data'!G30))</f>
        <v>83.93</v>
      </c>
      <c r="J30" s="5">
        <f>IF(ISNUMBER('patient-data'!H30), 'patient-data'!H30, NA())</f>
        <v>26950</v>
      </c>
      <c r="K30" t="str">
        <f>IFERROR(VLOOKUP(SUBSTITUTE('patient-data'!I30, ",", ""), Sheet2!$D$2:$E$3, 2, FALSE), 'patient-data'!I30)</f>
        <v>Washington</v>
      </c>
      <c r="L30" t="str">
        <f>VLOOKUP( 'patient-data'!J30, Sheet2!$G$2:$H$9, 2, FALSE)</f>
        <v>Cat</v>
      </c>
      <c r="M30" t="str">
        <f>IFERROR( CHOOSE('patient-data'!K30, "Good", "Normal", "Poor"), NA())</f>
        <v>Poor</v>
      </c>
      <c r="N30">
        <f>VLOOKUP('patient-data'!L30, Sheet2!$J$2:$K$4, 2, FALSE)</f>
        <v>2</v>
      </c>
      <c r="O30" t="b">
        <f>VLOOKUP(TRIM('patient-data'!M30), Sheet2!$M$2:$N$3, 2, FALSE)</f>
        <v>1</v>
      </c>
      <c r="P30" s="2">
        <f>'patient-data'!N30</f>
        <v>42425</v>
      </c>
    </row>
    <row r="31" spans="1:16" x14ac:dyDescent="0.3">
      <c r="A31" t="s">
        <v>98</v>
      </c>
      <c r="B31" t="str">
        <f>SUBSTITUTE(SUBSTITUTE('patient-data'!B31, ",", ""), ".", "")</f>
        <v>Brett</v>
      </c>
      <c r="C31" t="str">
        <f>TRIM(IF('patient-data'!C31 = "Dog", NA(),  'patient-data'!C31))</f>
        <v>White</v>
      </c>
      <c r="D31" t="str">
        <f>TRIM('patient-data'!D31)</f>
        <v>Male</v>
      </c>
      <c r="E31" s="1" t="b">
        <f>VLOOKUP(TRIM('patient-data'!E31), Sheet2!$A$1:$B$5, 2, 0)</f>
        <v>1</v>
      </c>
      <c r="F31">
        <f>'patient-data'!F31</f>
        <v>181.56</v>
      </c>
      <c r="G31">
        <f>IF('patient-data'!F31 &lt; 153, 153,  IF('patient-data'!F31 &gt; 183,  183, 'patient-data'!F31))</f>
        <v>181.56</v>
      </c>
      <c r="H31">
        <f>'patient-data'!G31</f>
        <v>79.540000000000006</v>
      </c>
      <c r="I31">
        <f>IF('patient-data'!G31 &lt; 64, 64,  IF('patient-data'!G31 &gt; 97,  97, 'patient-data'!G31))</f>
        <v>79.540000000000006</v>
      </c>
      <c r="J31" s="5">
        <f>IF(ISNUMBER('patient-data'!H31), 'patient-data'!H31, NA())</f>
        <v>26422</v>
      </c>
      <c r="K31" t="str">
        <f>IFERROR(VLOOKUP(SUBSTITUTE('patient-data'!I31, ",", ""), Sheet2!$D$2:$E$3, 2, FALSE), 'patient-data'!I31)</f>
        <v>Kentucky</v>
      </c>
      <c r="L31" t="str">
        <f>VLOOKUP( 'patient-data'!J31, Sheet2!$G$2:$H$9, 2, FALSE)</f>
        <v xml:space="preserve">Dog </v>
      </c>
      <c r="M31" t="str">
        <f>IFERROR( CHOOSE('patient-data'!K31, "Good", "Normal", "Poor"), NA())</f>
        <v>Good</v>
      </c>
      <c r="N31">
        <f>VLOOKUP('patient-data'!L31, Sheet2!$J$2:$K$4, 2, FALSE)</f>
        <v>1</v>
      </c>
      <c r="O31" t="b">
        <f>VLOOKUP(TRIM('patient-data'!M31), Sheet2!$M$2:$N$3, 2, FALSE)</f>
        <v>1</v>
      </c>
      <c r="P31" s="2">
        <f>'patient-data'!N31</f>
        <v>42425</v>
      </c>
    </row>
    <row r="32" spans="1:16" x14ac:dyDescent="0.3">
      <c r="A32" t="s">
        <v>100</v>
      </c>
      <c r="B32" t="str">
        <f>SUBSTITUTE(SUBSTITUTE('patient-data'!B32, ",", ""), ".", "")</f>
        <v>Tony</v>
      </c>
      <c r="C32" t="str">
        <f>TRIM(IF('patient-data'!C32 = "Dog", NA(),  'patient-data'!C32))</f>
        <v>White</v>
      </c>
      <c r="D32" t="str">
        <f>TRIM('patient-data'!D32)</f>
        <v>Female</v>
      </c>
      <c r="E32" s="1" t="b">
        <f>VLOOKUP(TRIM('patient-data'!E32), Sheet2!$A$1:$B$5, 2, 0)</f>
        <v>0</v>
      </c>
      <c r="F32">
        <f>'patient-data'!F32</f>
        <v>160.03</v>
      </c>
      <c r="G32">
        <f>IF('patient-data'!F32 &lt; 153, 153,  IF('patient-data'!F32 &gt; 183,  183, 'patient-data'!F32))</f>
        <v>160.03</v>
      </c>
      <c r="H32">
        <f>'patient-data'!G32</f>
        <v>64.3</v>
      </c>
      <c r="I32">
        <f>IF('patient-data'!G32 &lt; 64, 64,  IF('patient-data'!G32 &gt; 97,  97, 'patient-data'!G32))</f>
        <v>64.3</v>
      </c>
      <c r="J32" s="5">
        <f>IF(ISNUMBER('patient-data'!H32), 'patient-data'!H32, NA())</f>
        <v>26906</v>
      </c>
      <c r="K32" t="str">
        <f>IFERROR(VLOOKUP(SUBSTITUTE('patient-data'!I32, ",", ""), Sheet2!$D$2:$E$3, 2, FALSE), 'patient-data'!I32)</f>
        <v>California</v>
      </c>
      <c r="L32" t="str">
        <f>VLOOKUP( 'patient-data'!J32, Sheet2!$G$2:$H$9, 2, FALSE)</f>
        <v xml:space="preserve">Dog </v>
      </c>
      <c r="M32" t="str">
        <f>IFERROR( CHOOSE('patient-data'!K32, "Good", "Normal", "Poor"), NA())</f>
        <v>Good</v>
      </c>
      <c r="N32">
        <f>VLOOKUP('patient-data'!L32, Sheet2!$J$2:$K$4, 2, FALSE)</f>
        <v>1</v>
      </c>
      <c r="O32" t="b">
        <f>VLOOKUP(TRIM('patient-data'!M32), Sheet2!$M$2:$N$3, 2, FALSE)</f>
        <v>1</v>
      </c>
      <c r="P32" s="2">
        <f>'patient-data'!N32</f>
        <v>42425</v>
      </c>
    </row>
    <row r="33" spans="1:16" x14ac:dyDescent="0.3">
      <c r="A33" t="s">
        <v>103</v>
      </c>
      <c r="B33" t="str">
        <f>SUBSTITUTE(SUBSTITUTE('patient-data'!B33, ",", ""), ".", "")</f>
        <v>George</v>
      </c>
      <c r="C33" t="str">
        <f>TRIM(IF('patient-data'!C33 = "Dog", NA(),  'patient-data'!C33))</f>
        <v>White</v>
      </c>
      <c r="D33" t="str">
        <f>TRIM('patient-data'!D33)</f>
        <v>Male</v>
      </c>
      <c r="E33" s="1" t="b">
        <f>VLOOKUP(TRIM('patient-data'!E33), Sheet2!$A$1:$B$5, 2, 0)</f>
        <v>0</v>
      </c>
      <c r="F33">
        <f>'patient-data'!F33</f>
        <v>165.62</v>
      </c>
      <c r="G33">
        <f>IF('patient-data'!F33 &lt; 153, 153,  IF('patient-data'!F33 &gt; 183,  183, 'patient-data'!F33))</f>
        <v>165.62</v>
      </c>
      <c r="H33">
        <f>'patient-data'!G33</f>
        <v>76.72</v>
      </c>
      <c r="I33">
        <f>IF('patient-data'!G33 &lt; 64, 64,  IF('patient-data'!G33 &gt; 97,  97, 'patient-data'!G33))</f>
        <v>76.72</v>
      </c>
      <c r="J33" s="5">
        <f>IF(ISNUMBER('patient-data'!H33), 'patient-data'!H33, NA())</f>
        <v>26489</v>
      </c>
      <c r="K33" t="str">
        <f>IFERROR(VLOOKUP(SUBSTITUTE('patient-data'!I33, ",", ""), Sheet2!$D$2:$E$3, 2, FALSE), 'patient-data'!I33)</f>
        <v>California</v>
      </c>
      <c r="L33" t="str">
        <f>VLOOKUP( 'patient-data'!J33, Sheet2!$G$2:$H$9, 2, FALSE)</f>
        <v xml:space="preserve">Dog </v>
      </c>
      <c r="M33" t="str">
        <f>IFERROR( CHOOSE('patient-data'!K33, "Good", "Normal", "Poor"), NA())</f>
        <v>Good</v>
      </c>
      <c r="N33">
        <f>VLOOKUP('patient-data'!L33, Sheet2!$J$2:$K$4, 2, FALSE)</f>
        <v>2</v>
      </c>
      <c r="O33" t="b">
        <f>VLOOKUP(TRIM('patient-data'!M33), Sheet2!$M$2:$N$3, 2, FALSE)</f>
        <v>1</v>
      </c>
      <c r="P33" s="2">
        <f>'patient-data'!N33</f>
        <v>42425</v>
      </c>
    </row>
    <row r="34" spans="1:16" x14ac:dyDescent="0.3">
      <c r="A34" t="s">
        <v>105</v>
      </c>
      <c r="B34" t="str">
        <f>SUBSTITUTE(SUBSTITUTE('patient-data'!B34, ",", ""), ".", "")</f>
        <v>Edward</v>
      </c>
      <c r="C34" t="str">
        <f>TRIM(IF('patient-data'!C34 = "Dog", NA(),  'patient-data'!C34))</f>
        <v>White</v>
      </c>
      <c r="D34" t="str">
        <f>TRIM('patient-data'!D34)</f>
        <v>Male</v>
      </c>
      <c r="E34" s="1" t="b">
        <f>VLOOKUP(TRIM('patient-data'!E34), Sheet2!$A$1:$B$5, 2, 0)</f>
        <v>0</v>
      </c>
      <c r="F34">
        <f>'patient-data'!F34</f>
        <v>181.64</v>
      </c>
      <c r="G34">
        <f>IF('patient-data'!F34 &lt; 153, 153,  IF('patient-data'!F34 &gt; 183,  183, 'patient-data'!F34))</f>
        <v>181.64</v>
      </c>
      <c r="H34">
        <f>'patient-data'!G34</f>
        <v>96.91</v>
      </c>
      <c r="I34">
        <f>IF('patient-data'!G34 &lt; 64, 64,  IF('patient-data'!G34 &gt; 97,  97, 'patient-data'!G34))</f>
        <v>96.91</v>
      </c>
      <c r="J34" s="5">
        <f>IF(ISNUMBER('patient-data'!H34), 'patient-data'!H34, NA())</f>
        <v>26637</v>
      </c>
      <c r="K34" t="str">
        <f>IFERROR(VLOOKUP(SUBSTITUTE('patient-data'!I34, ",", ""), Sheet2!$D$2:$E$3, 2, FALSE), 'patient-data'!I34)</f>
        <v>Connecticut</v>
      </c>
      <c r="L34" t="str">
        <f>VLOOKUP( 'patient-data'!J34, Sheet2!$G$2:$H$9, 2, FALSE)</f>
        <v>Cat</v>
      </c>
      <c r="M34" t="str">
        <f>IFERROR( CHOOSE('patient-data'!K34, "Good", "Normal", "Poor"), NA())</f>
        <v>Normal</v>
      </c>
      <c r="N34">
        <f>VLOOKUP('patient-data'!L34, Sheet2!$J$2:$K$4, 2, FALSE)</f>
        <v>1</v>
      </c>
      <c r="O34" t="b">
        <f>VLOOKUP(TRIM('patient-data'!M34), Sheet2!$M$2:$N$3, 2, FALSE)</f>
        <v>0</v>
      </c>
      <c r="P34" s="2">
        <f>'patient-data'!N34</f>
        <v>42425</v>
      </c>
    </row>
    <row r="35" spans="1:16" x14ac:dyDescent="0.3">
      <c r="A35" t="s">
        <v>108</v>
      </c>
      <c r="B35" t="str">
        <f>SUBSTITUTE(SUBSTITUTE('patient-data'!B35, ",", ""), ".", "")</f>
        <v>Rory</v>
      </c>
      <c r="C35" t="str">
        <f>TRIM(IF('patient-data'!C35 = "Dog", NA(),  'patient-data'!C35))</f>
        <v>Asian</v>
      </c>
      <c r="D35" t="str">
        <f>TRIM('patient-data'!D35)</f>
        <v>Female</v>
      </c>
      <c r="E35" s="1" t="b">
        <f>VLOOKUP(TRIM('patient-data'!E35), Sheet2!$A$1:$B$5, 2, 0)</f>
        <v>0</v>
      </c>
      <c r="F35">
        <f>'patient-data'!F35</f>
        <v>159.66999999999999</v>
      </c>
      <c r="G35">
        <f>IF('patient-data'!F35 &lt; 153, 153,  IF('patient-data'!F35 &gt; 183,  183, 'patient-data'!F35))</f>
        <v>159.66999999999999</v>
      </c>
      <c r="H35">
        <f>'patient-data'!G35</f>
        <v>71.88</v>
      </c>
      <c r="I35">
        <f>IF('patient-data'!G35 &lt; 64, 64,  IF('patient-data'!G35 &gt; 97,  97, 'patient-data'!G35))</f>
        <v>71.88</v>
      </c>
      <c r="J35" s="5">
        <f>IF(ISNUMBER('patient-data'!H35), 'patient-data'!H35, NA())</f>
        <v>26929</v>
      </c>
      <c r="K35" t="str">
        <f>IFERROR(VLOOKUP(SUBSTITUTE('patient-data'!I35, ",", ""), Sheet2!$D$2:$E$3, 2, FALSE), 'patient-data'!I35)</f>
        <v>Florida</v>
      </c>
      <c r="L35" t="str">
        <f>VLOOKUP( 'patient-data'!J35, Sheet2!$G$2:$H$9, 2, FALSE)</f>
        <v>Cat</v>
      </c>
      <c r="M35" t="str">
        <f>IFERROR( CHOOSE('patient-data'!K35, "Good", "Normal", "Poor"), NA())</f>
        <v>Normal</v>
      </c>
      <c r="N35">
        <f>VLOOKUP('patient-data'!L35, Sheet2!$J$2:$K$4, 2, FALSE)</f>
        <v>1</v>
      </c>
      <c r="O35" t="b">
        <f>VLOOKUP(TRIM('patient-data'!M35), Sheet2!$M$2:$N$3, 2, FALSE)</f>
        <v>1</v>
      </c>
      <c r="P35" s="2">
        <f>'patient-data'!N35</f>
        <v>42425</v>
      </c>
    </row>
    <row r="36" spans="1:16" x14ac:dyDescent="0.3">
      <c r="A36" t="s">
        <v>111</v>
      </c>
      <c r="B36" t="str">
        <f>SUBSTITUTE(SUBSTITUTE('patient-data'!B36, ",", ""), ".", "")</f>
        <v>Shane</v>
      </c>
      <c r="C36" t="str">
        <f>TRIM(IF('patient-data'!C36 = "Dog", NA(),  'patient-data'!C36))</f>
        <v>Hispanic</v>
      </c>
      <c r="D36" t="str">
        <f>TRIM('patient-data'!D36)</f>
        <v>Male</v>
      </c>
      <c r="E36" s="1" t="b">
        <f>VLOOKUP(TRIM('patient-data'!E36), Sheet2!$A$1:$B$5, 2, 0)</f>
        <v>1</v>
      </c>
      <c r="F36">
        <f>'patient-data'!F36</f>
        <v>177.03</v>
      </c>
      <c r="G36">
        <f>IF('patient-data'!F36 &lt; 153, 153,  IF('patient-data'!F36 &gt; 183,  183, 'patient-data'!F36))</f>
        <v>177.03</v>
      </c>
      <c r="H36">
        <f>'patient-data'!G36</f>
        <v>74.040000000000006</v>
      </c>
      <c r="I36">
        <f>IF('patient-data'!G36 &lt; 64, 64,  IF('patient-data'!G36 &gt; 97,  97, 'patient-data'!G36))</f>
        <v>74.040000000000006</v>
      </c>
      <c r="J36" s="5">
        <f>IF(ISNUMBER('patient-data'!H36), 'patient-data'!H36, NA())</f>
        <v>26347</v>
      </c>
      <c r="K36" t="str">
        <f>IFERROR(VLOOKUP(SUBSTITUTE('patient-data'!I36, ",", ""), Sheet2!$D$2:$E$3, 2, FALSE), 'patient-data'!I36)</f>
        <v>Florida</v>
      </c>
      <c r="L36" t="e">
        <f>VLOOKUP( 'patient-data'!J36, Sheet2!$G$2:$H$9, 2, FALSE)</f>
        <v>#N/A</v>
      </c>
      <c r="M36" t="str">
        <f>IFERROR( CHOOSE('patient-data'!K36, "Good", "Normal", "Poor"), NA())</f>
        <v>Normal</v>
      </c>
      <c r="N36">
        <f>VLOOKUP('patient-data'!L36, Sheet2!$J$2:$K$4, 2, FALSE)</f>
        <v>1</v>
      </c>
      <c r="O36" t="b">
        <f>VLOOKUP(TRIM('patient-data'!M36), Sheet2!$M$2:$N$3, 2, FALSE)</f>
        <v>0</v>
      </c>
      <c r="P36" s="2">
        <f>'patient-data'!N36</f>
        <v>42425</v>
      </c>
    </row>
    <row r="37" spans="1:16" x14ac:dyDescent="0.3">
      <c r="A37" t="s">
        <v>113</v>
      </c>
      <c r="B37" t="str">
        <f>SUBSTITUTE(SUBSTITUTE('patient-data'!B37, ",", ""), ".", "")</f>
        <v>Devin</v>
      </c>
      <c r="C37" t="str">
        <f>TRIM(IF('patient-data'!C37 = "Dog", NA(),  'patient-data'!C37))</f>
        <v>White</v>
      </c>
      <c r="D37" t="str">
        <f>TRIM('patient-data'!D37)</f>
        <v>Female</v>
      </c>
      <c r="E37" s="1" t="b">
        <f>VLOOKUP(TRIM('patient-data'!E37), Sheet2!$A$1:$B$5, 2, 0)</f>
        <v>0</v>
      </c>
      <c r="F37">
        <f>'patient-data'!F37</f>
        <v>163.35</v>
      </c>
      <c r="G37">
        <f>IF('patient-data'!F37 &lt; 153, 153,  IF('patient-data'!F37 &gt; 183,  183, 'patient-data'!F37))</f>
        <v>163.35</v>
      </c>
      <c r="H37">
        <f>'patient-data'!G37</f>
        <v>70.459999999999994</v>
      </c>
      <c r="I37">
        <f>IF('patient-data'!G37 &lt; 64, 64,  IF('patient-data'!G37 &gt; 97,  97, 'patient-data'!G37))</f>
        <v>70.459999999999994</v>
      </c>
      <c r="J37" s="5">
        <f>IF(ISNUMBER('patient-data'!H37), 'patient-data'!H37, NA())</f>
        <v>26770</v>
      </c>
      <c r="K37" t="str">
        <f>IFERROR(VLOOKUP(SUBSTITUTE('patient-data'!I37, ",", ""), Sheet2!$D$2:$E$3, 2, FALSE), 'patient-data'!I37)</f>
        <v>California</v>
      </c>
      <c r="L37" t="str">
        <f>VLOOKUP( 'patient-data'!J37, Sheet2!$G$2:$H$9, 2, FALSE)</f>
        <v>Bird</v>
      </c>
      <c r="M37" t="str">
        <f>IFERROR( CHOOSE('patient-data'!K37, "Good", "Normal", "Poor"), NA())</f>
        <v>Poor</v>
      </c>
      <c r="N37">
        <f>VLOOKUP('patient-data'!L37, Sheet2!$J$2:$K$4, 2, FALSE)</f>
        <v>2</v>
      </c>
      <c r="O37" t="b">
        <f>VLOOKUP(TRIM('patient-data'!M37), Sheet2!$M$2:$N$3, 2, FALSE)</f>
        <v>1</v>
      </c>
      <c r="P37" s="2">
        <f>'patient-data'!N37</f>
        <v>42454</v>
      </c>
    </row>
    <row r="38" spans="1:16" x14ac:dyDescent="0.3">
      <c r="A38" t="s">
        <v>115</v>
      </c>
      <c r="B38" t="str">
        <f>SUBSTITUTE(SUBSTITUTE('patient-data'!B38, ",", ""), ".", "")</f>
        <v>Jerry</v>
      </c>
      <c r="C38" t="str">
        <f>TRIM(IF('patient-data'!C38 = "Dog", NA(),  'patient-data'!C38))</f>
        <v>Asian</v>
      </c>
      <c r="D38" t="str">
        <f>TRIM('patient-data'!D38)</f>
        <v>Male</v>
      </c>
      <c r="E38" s="1" t="b">
        <f>VLOOKUP(TRIM('patient-data'!E38), Sheet2!$A$1:$B$5, 2, 0)</f>
        <v>0</v>
      </c>
      <c r="F38">
        <f>'patient-data'!F38</f>
        <v>175.21</v>
      </c>
      <c r="G38">
        <f>IF('patient-data'!F38 &lt; 153, 153,  IF('patient-data'!F38 &gt; 183,  183, 'patient-data'!F38))</f>
        <v>175.21</v>
      </c>
      <c r="H38">
        <f>'patient-data'!G38</f>
        <v>83.65</v>
      </c>
      <c r="I38">
        <f>IF('patient-data'!G38 &lt; 64, 64,  IF('patient-data'!G38 &gt; 97,  97, 'patient-data'!G38))</f>
        <v>83.65</v>
      </c>
      <c r="J38" s="5">
        <f>IF(ISNUMBER('patient-data'!H38), 'patient-data'!H38, NA())</f>
        <v>26785</v>
      </c>
      <c r="K38" t="str">
        <f>IFERROR(VLOOKUP(SUBSTITUTE('patient-data'!I38, ",", ""), Sheet2!$D$2:$E$3, 2, FALSE), 'patient-data'!I38)</f>
        <v>Virginia</v>
      </c>
      <c r="L38" t="str">
        <f>VLOOKUP( 'patient-data'!J38, Sheet2!$G$2:$H$9, 2, FALSE)</f>
        <v xml:space="preserve">Dog </v>
      </c>
      <c r="M38" t="str">
        <f>IFERROR( CHOOSE('patient-data'!K38, "Good", "Normal", "Poor"), NA())</f>
        <v>Poor</v>
      </c>
      <c r="N38">
        <f>VLOOKUP('patient-data'!L38, Sheet2!$J$2:$K$4, 2, FALSE)</f>
        <v>2</v>
      </c>
      <c r="O38" t="b">
        <f>VLOOKUP(TRIM('patient-data'!M38), Sheet2!$M$2:$N$3, 2, FALSE)</f>
        <v>1</v>
      </c>
      <c r="P38" s="2">
        <f>'patient-data'!N38</f>
        <v>42454</v>
      </c>
    </row>
    <row r="39" spans="1:16" x14ac:dyDescent="0.3">
      <c r="A39" t="s">
        <v>117</v>
      </c>
      <c r="B39" t="str">
        <f>SUBSTITUTE(SUBSTITUTE('patient-data'!B39, ",", ""), ".", "")</f>
        <v>Drew</v>
      </c>
      <c r="C39" t="str">
        <f>TRIM(IF('patient-data'!C39 = "Dog", NA(),  'patient-data'!C39))</f>
        <v>White</v>
      </c>
      <c r="D39" t="str">
        <f>TRIM('patient-data'!D39)</f>
        <v>Female</v>
      </c>
      <c r="E39" s="1" t="b">
        <f>VLOOKUP(TRIM('patient-data'!E39), Sheet2!$A$1:$B$5, 2, 0)</f>
        <v>0</v>
      </c>
      <c r="F39">
        <f>'patient-data'!F39</f>
        <v>160.80000000000001</v>
      </c>
      <c r="G39">
        <f>IF('patient-data'!F39 &lt; 153, 153,  IF('patient-data'!F39 &gt; 183,  183, 'patient-data'!F39))</f>
        <v>160.80000000000001</v>
      </c>
      <c r="H39">
        <f>'patient-data'!G39</f>
        <v>64.77</v>
      </c>
      <c r="I39">
        <f>IF('patient-data'!G39 &lt; 64, 64,  IF('patient-data'!G39 &gt; 97,  97, 'patient-data'!G39))</f>
        <v>64.77</v>
      </c>
      <c r="J39" s="5">
        <f>IF(ISNUMBER('patient-data'!H39), 'patient-data'!H39, NA())</f>
        <v>26713</v>
      </c>
      <c r="K39" t="str">
        <f>IFERROR(VLOOKUP(SUBSTITUTE('patient-data'!I39, ",", ""), Sheet2!$D$2:$E$3, 2, FALSE), 'patient-data'!I39)</f>
        <v>Oregon</v>
      </c>
      <c r="L39" t="str">
        <f>VLOOKUP( 'patient-data'!J39, Sheet2!$G$2:$H$9, 2, FALSE)</f>
        <v>Cat</v>
      </c>
      <c r="M39" t="str">
        <f>IFERROR( CHOOSE('patient-data'!K39, "Good", "Normal", "Poor"), NA())</f>
        <v>Good</v>
      </c>
      <c r="N39">
        <f>VLOOKUP('patient-data'!L39, Sheet2!$J$2:$K$4, 2, FALSE)</f>
        <v>1</v>
      </c>
      <c r="O39" t="b">
        <f>VLOOKUP(TRIM('patient-data'!M39), Sheet2!$M$2:$N$3, 2, FALSE)</f>
        <v>1</v>
      </c>
      <c r="P39" s="2">
        <f>'patient-data'!N39</f>
        <v>42454</v>
      </c>
    </row>
    <row r="40" spans="1:16" x14ac:dyDescent="0.3">
      <c r="A40" t="s">
        <v>121</v>
      </c>
      <c r="B40" t="str">
        <f>SUBSTITUTE(SUBSTITUTE('patient-data'!B40, ",", ""), ".", "")</f>
        <v>Ronald</v>
      </c>
      <c r="C40" t="str">
        <f>TRIM(IF('patient-data'!C40 = "Dog", NA(),  'patient-data'!C40))</f>
        <v>White</v>
      </c>
      <c r="D40" t="str">
        <f>TRIM('patient-data'!D40)</f>
        <v>Male</v>
      </c>
      <c r="E40" s="1" t="b">
        <f>VLOOKUP(TRIM('patient-data'!E40), Sheet2!$A$1:$B$5, 2, 0)</f>
        <v>0</v>
      </c>
      <c r="F40">
        <f>'patient-data'!F40</f>
        <v>166.46</v>
      </c>
      <c r="G40">
        <f>IF('patient-data'!F40 &lt; 153, 153,  IF('patient-data'!F40 &gt; 183,  183, 'patient-data'!F40))</f>
        <v>166.46</v>
      </c>
      <c r="H40">
        <f>'patient-data'!G40</f>
        <v>76.83</v>
      </c>
      <c r="I40">
        <f>IF('patient-data'!G40 &lt; 64, 64,  IF('patient-data'!G40 &gt; 97,  97, 'patient-data'!G40))</f>
        <v>76.83</v>
      </c>
      <c r="J40" s="5">
        <f>IF(ISNUMBER('patient-data'!H40), 'patient-data'!H40, NA())</f>
        <v>26528</v>
      </c>
      <c r="K40" t="str">
        <f>IFERROR(VLOOKUP(SUBSTITUTE('patient-data'!I40, ",", ""), Sheet2!$D$2:$E$3, 2, FALSE), 'patient-data'!I40)</f>
        <v>Colorado</v>
      </c>
      <c r="L40" t="e">
        <f>VLOOKUP( 'patient-data'!J40, Sheet2!$G$2:$H$9, 2, FALSE)</f>
        <v>#N/A</v>
      </c>
      <c r="M40" t="e">
        <f>IFERROR( CHOOSE('patient-data'!K40, "Good", "Normal", "Poor"), NA())</f>
        <v>#N/A</v>
      </c>
      <c r="N40">
        <f>VLOOKUP('patient-data'!L40, Sheet2!$J$2:$K$4, 2, FALSE)</f>
        <v>2</v>
      </c>
      <c r="O40" t="b">
        <f>VLOOKUP(TRIM('patient-data'!M40), Sheet2!$M$2:$N$3, 2, FALSE)</f>
        <v>1</v>
      </c>
      <c r="P40" s="2">
        <f>'patient-data'!N40</f>
        <v>42454</v>
      </c>
    </row>
    <row r="41" spans="1:16" x14ac:dyDescent="0.3">
      <c r="A41" t="s">
        <v>124</v>
      </c>
      <c r="B41" t="str">
        <f>SUBSTITUTE(SUBSTITUTE('patient-data'!B41, ",", ""), ".", "")</f>
        <v>Christopher</v>
      </c>
      <c r="C41" t="str">
        <f>TRIM(IF('patient-data'!C41 = "Dog", NA(),  'patient-data'!C41))</f>
        <v>White</v>
      </c>
      <c r="D41" t="str">
        <f>TRIM('patient-data'!D41)</f>
        <v>Female</v>
      </c>
      <c r="E41" s="1" t="b">
        <f>VLOOKUP(TRIM('patient-data'!E41), Sheet2!$A$1:$B$5, 2, 0)</f>
        <v>0</v>
      </c>
      <c r="F41">
        <f>'patient-data'!F41</f>
        <v>157.94999999999999</v>
      </c>
      <c r="G41">
        <f>IF('patient-data'!F41 &lt; 153, 153,  IF('patient-data'!F41 &gt; 183,  183, 'patient-data'!F41))</f>
        <v>157.94999999999999</v>
      </c>
      <c r="H41">
        <f>'patient-data'!G41</f>
        <v>67.41</v>
      </c>
      <c r="I41">
        <f>IF('patient-data'!G41 &lt; 64, 64,  IF('patient-data'!G41 &gt; 97,  97, 'patient-data'!G41))</f>
        <v>67.41</v>
      </c>
      <c r="J41" s="5">
        <f>IF(ISNUMBER('patient-data'!H41), 'patient-data'!H41, NA())</f>
        <v>26425</v>
      </c>
      <c r="K41" t="str">
        <f>IFERROR(VLOOKUP(SUBSTITUTE('patient-data'!I41, ",", ""), Sheet2!$D$2:$E$3, 2, FALSE), 'patient-data'!I41)</f>
        <v>New Jersey</v>
      </c>
      <c r="L41" t="str">
        <f>VLOOKUP( 'patient-data'!J41, Sheet2!$G$2:$H$9, 2, FALSE)</f>
        <v xml:space="preserve">Dog </v>
      </c>
      <c r="M41" t="str">
        <f>IFERROR( CHOOSE('patient-data'!K41, "Good", "Normal", "Poor"), NA())</f>
        <v>Poor</v>
      </c>
      <c r="N41">
        <f>VLOOKUP('patient-data'!L41, Sheet2!$J$2:$K$4, 2, FALSE)</f>
        <v>1</v>
      </c>
      <c r="O41" t="b">
        <f>VLOOKUP(TRIM('patient-data'!M41), Sheet2!$M$2:$N$3, 2, FALSE)</f>
        <v>1</v>
      </c>
      <c r="P41" s="2">
        <f>'patient-data'!N41</f>
        <v>42454</v>
      </c>
    </row>
    <row r="42" spans="1:16" x14ac:dyDescent="0.3">
      <c r="A42" t="s">
        <v>127</v>
      </c>
      <c r="B42" t="str">
        <f>SUBSTITUTE(SUBSTITUTE('patient-data'!B42, ",", ""), ".", "")</f>
        <v>Dominique</v>
      </c>
      <c r="C42" t="str">
        <f>TRIM(IF('patient-data'!C42 = "Dog", NA(),  'patient-data'!C42))</f>
        <v>White</v>
      </c>
      <c r="D42" t="str">
        <f>TRIM('patient-data'!D42)</f>
        <v>Male</v>
      </c>
      <c r="E42" s="1" t="b">
        <f>VLOOKUP(TRIM('patient-data'!E42), Sheet2!$A$1:$B$5, 2, 0)</f>
        <v>0</v>
      </c>
      <c r="F42">
        <f>'patient-data'!F42</f>
        <v>180.61</v>
      </c>
      <c r="G42">
        <f>IF('patient-data'!F42 &lt; 153, 153,  IF('patient-data'!F42 &gt; 183,  183, 'patient-data'!F42))</f>
        <v>180.61</v>
      </c>
      <c r="H42">
        <f>'patient-data'!G42</f>
        <v>83.59</v>
      </c>
      <c r="I42">
        <f>IF('patient-data'!G42 &lt; 64, 64,  IF('patient-data'!G42 &gt; 97,  97, 'patient-data'!G42))</f>
        <v>83.59</v>
      </c>
      <c r="J42" s="5">
        <f>IF(ISNUMBER('patient-data'!H42), 'patient-data'!H42, NA())</f>
        <v>26382</v>
      </c>
      <c r="K42" t="str">
        <f>IFERROR(VLOOKUP(SUBSTITUTE('patient-data'!I42, ",", ""), Sheet2!$D$2:$E$3, 2, FALSE), 'patient-data'!I42)</f>
        <v>Michigan</v>
      </c>
      <c r="L42" t="e">
        <f>VLOOKUP( 'patient-data'!J42, Sheet2!$G$2:$H$9, 2, FALSE)</f>
        <v>#N/A</v>
      </c>
      <c r="M42" t="str">
        <f>IFERROR( CHOOSE('patient-data'!K42, "Good", "Normal", "Poor"), NA())</f>
        <v>Poor</v>
      </c>
      <c r="N42">
        <f>VLOOKUP('patient-data'!L42, Sheet2!$J$2:$K$4, 2, FALSE)</f>
        <v>3</v>
      </c>
      <c r="O42" t="b">
        <f>VLOOKUP(TRIM('patient-data'!M42), Sheet2!$M$2:$N$3, 2, FALSE)</f>
        <v>1</v>
      </c>
      <c r="P42" s="2">
        <f>'patient-data'!N42</f>
        <v>42454</v>
      </c>
    </row>
    <row r="43" spans="1:16" x14ac:dyDescent="0.3">
      <c r="A43" t="s">
        <v>129</v>
      </c>
      <c r="B43" t="str">
        <f>SUBSTITUTE(SUBSTITUTE('patient-data'!B43, ",", ""), ".", "")</f>
        <v>Van</v>
      </c>
      <c r="C43" t="str">
        <f>TRIM(IF('patient-data'!C43 = "Dog", NA(),  'patient-data'!C43))</f>
        <v>White</v>
      </c>
      <c r="D43" t="str">
        <f>TRIM('patient-data'!D43)</f>
        <v>Female</v>
      </c>
      <c r="E43" s="1" t="b">
        <f>VLOOKUP(TRIM('patient-data'!E43), Sheet2!$A$1:$B$5, 2, 0)</f>
        <v>0</v>
      </c>
      <c r="F43">
        <f>'patient-data'!F43</f>
        <v>159.52000000000001</v>
      </c>
      <c r="G43">
        <f>IF('patient-data'!F43 &lt; 153, 153,  IF('patient-data'!F43 &gt; 183,  183, 'patient-data'!F43))</f>
        <v>159.52000000000001</v>
      </c>
      <c r="H43">
        <f>'patient-data'!G43</f>
        <v>67.989999999999995</v>
      </c>
      <c r="I43">
        <f>IF('patient-data'!G43 &lt; 64, 64,  IF('patient-data'!G43 &gt; 97,  97, 'patient-data'!G43))</f>
        <v>67.989999999999995</v>
      </c>
      <c r="J43" s="5">
        <f>IF(ISNUMBER('patient-data'!H43), 'patient-data'!H43, NA())</f>
        <v>26635</v>
      </c>
      <c r="K43" t="str">
        <f>IFERROR(VLOOKUP(SUBSTITUTE('patient-data'!I43, ",", ""), Sheet2!$D$2:$E$3, 2, FALSE), 'patient-data'!I43)</f>
        <v>Missouri</v>
      </c>
      <c r="L43" t="str">
        <f>VLOOKUP( 'patient-data'!J43, Sheet2!$G$2:$H$9, 2, FALSE)</f>
        <v>Cat</v>
      </c>
      <c r="M43" t="str">
        <f>IFERROR( CHOOSE('patient-data'!K43, "Good", "Normal", "Poor"), NA())</f>
        <v>Normal</v>
      </c>
      <c r="N43">
        <f>VLOOKUP('patient-data'!L43, Sheet2!$J$2:$K$4, 2, FALSE)</f>
        <v>3</v>
      </c>
      <c r="O43" t="b">
        <f>VLOOKUP(TRIM('patient-data'!M43), Sheet2!$M$2:$N$3, 2, FALSE)</f>
        <v>0</v>
      </c>
      <c r="P43" s="2">
        <f>'patient-data'!N43</f>
        <v>42454</v>
      </c>
    </row>
    <row r="44" spans="1:16" x14ac:dyDescent="0.3">
      <c r="A44" t="s">
        <v>131</v>
      </c>
      <c r="B44" t="str">
        <f>SUBSTITUTE(SUBSTITUTE('patient-data'!B44, ",", ""), ".", "")</f>
        <v>Bobbie</v>
      </c>
      <c r="C44" t="str">
        <f>TRIM(IF('patient-data'!C44 = "Dog", NA(),  'patient-data'!C44))</f>
        <v>White</v>
      </c>
      <c r="D44" t="str">
        <f>TRIM('patient-data'!D44)</f>
        <v>Female</v>
      </c>
      <c r="E44" s="1" t="b">
        <f>VLOOKUP(TRIM('patient-data'!E44), Sheet2!$A$1:$B$5, 2, 0)</f>
        <v>0</v>
      </c>
      <c r="F44">
        <f>'patient-data'!F44</f>
        <v>163.01</v>
      </c>
      <c r="G44">
        <f>IF('patient-data'!F44 &lt; 153, 153,  IF('patient-data'!F44 &gt; 183,  183, 'patient-data'!F44))</f>
        <v>163.01</v>
      </c>
      <c r="H44">
        <f>'patient-data'!G44</f>
        <v>65.19</v>
      </c>
      <c r="I44">
        <f>IF('patient-data'!G44 &lt; 64, 64,  IF('patient-data'!G44 &gt; 97,  97, 'patient-data'!G44))</f>
        <v>65.19</v>
      </c>
      <c r="J44" s="5">
        <f>IF(ISNUMBER('patient-data'!H44), 'patient-data'!H44, NA())</f>
        <v>26801</v>
      </c>
      <c r="K44" t="str">
        <f>IFERROR(VLOOKUP(SUBSTITUTE('patient-data'!I44, ",", ""), Sheet2!$D$2:$E$3, 2, FALSE), 'patient-data'!I44)</f>
        <v>Florida</v>
      </c>
      <c r="L44" t="str">
        <f>VLOOKUP( 'patient-data'!J44, Sheet2!$G$2:$H$9, 2, FALSE)</f>
        <v xml:space="preserve">Dog </v>
      </c>
      <c r="M44" t="str">
        <f>IFERROR( CHOOSE('patient-data'!K44, "Good", "Normal", "Poor"), NA())</f>
        <v>Normal</v>
      </c>
      <c r="N44">
        <f>VLOOKUP('patient-data'!L44, Sheet2!$J$2:$K$4, 2, FALSE)</f>
        <v>1</v>
      </c>
      <c r="O44" t="b">
        <f>VLOOKUP(TRIM('patient-data'!M44), Sheet2!$M$2:$N$3, 2, FALSE)</f>
        <v>0</v>
      </c>
      <c r="P44" s="2">
        <f>'patient-data'!N44</f>
        <v>42454</v>
      </c>
    </row>
    <row r="45" spans="1:16" x14ac:dyDescent="0.3">
      <c r="A45" t="s">
        <v>133</v>
      </c>
      <c r="B45" t="str">
        <f>SUBSTITUTE(SUBSTITUTE('patient-data'!B45, ",", ""), ".", "")</f>
        <v>Lawrence</v>
      </c>
      <c r="C45" t="str">
        <f>TRIM(IF('patient-data'!C45 = "Dog", NA(),  'patient-data'!C45))</f>
        <v>Hispanic</v>
      </c>
      <c r="D45" t="str">
        <f>TRIM('patient-data'!D45)</f>
        <v>Female</v>
      </c>
      <c r="E45" s="1" t="b">
        <f>VLOOKUP(TRIM('patient-data'!E45), Sheet2!$A$1:$B$5, 2, 0)</f>
        <v>0</v>
      </c>
      <c r="F45">
        <f>'patient-data'!F45</f>
        <v>165.8</v>
      </c>
      <c r="G45">
        <f>IF('patient-data'!F45 &lt; 153, 153,  IF('patient-data'!F45 &gt; 183,  183, 'patient-data'!F45))</f>
        <v>165.8</v>
      </c>
      <c r="H45">
        <f>'patient-data'!G45</f>
        <v>71.77</v>
      </c>
      <c r="I45">
        <f>IF('patient-data'!G45 &lt; 64, 64,  IF('patient-data'!G45 &gt; 97,  97, 'patient-data'!G45))</f>
        <v>71.77</v>
      </c>
      <c r="J45" s="5">
        <f>IF(ISNUMBER('patient-data'!H45), 'patient-data'!H45, NA())</f>
        <v>26883</v>
      </c>
      <c r="K45" t="str">
        <f>IFERROR(VLOOKUP(SUBSTITUTE('patient-data'!I45, ",", ""), Sheet2!$D$2:$E$3, 2, FALSE), 'patient-data'!I45)</f>
        <v>Louisiana</v>
      </c>
      <c r="L45" t="e">
        <f>VLOOKUP( 'patient-data'!J45, Sheet2!$G$2:$H$9, 2, FALSE)</f>
        <v>#N/A</v>
      </c>
      <c r="M45" t="str">
        <f>IFERROR( CHOOSE('patient-data'!K45, "Good", "Normal", "Poor"), NA())</f>
        <v>Good</v>
      </c>
      <c r="N45">
        <f>VLOOKUP('patient-data'!L45, Sheet2!$J$2:$K$4, 2, FALSE)</f>
        <v>1</v>
      </c>
      <c r="O45" t="b">
        <f>VLOOKUP(TRIM('patient-data'!M45), Sheet2!$M$2:$N$3, 2, FALSE)</f>
        <v>0</v>
      </c>
      <c r="P45" s="2">
        <f>'patient-data'!N45</f>
        <v>42454</v>
      </c>
    </row>
    <row r="46" spans="1:16" x14ac:dyDescent="0.3">
      <c r="A46" t="s">
        <v>135</v>
      </c>
      <c r="B46" t="str">
        <f>SUBSTITUTE(SUBSTITUTE('patient-data'!B46, ",", ""), ".", "")</f>
        <v>Keith</v>
      </c>
      <c r="C46" t="str">
        <f>TRIM(IF('patient-data'!C46 = "Dog", NA(),  'patient-data'!C46))</f>
        <v>Hispanic</v>
      </c>
      <c r="D46" t="str">
        <f>TRIM('patient-data'!D46)</f>
        <v>Female</v>
      </c>
      <c r="E46" s="1" t="b">
        <f>VLOOKUP(TRIM('patient-data'!E46), Sheet2!$A$1:$B$5, 2, 0)</f>
        <v>1</v>
      </c>
      <c r="F46">
        <f>'patient-data'!F46</f>
        <v>170.03</v>
      </c>
      <c r="G46">
        <f>IF('patient-data'!F46 &lt; 153, 153,  IF('patient-data'!F46 &gt; 183,  183, 'patient-data'!F46))</f>
        <v>170.03</v>
      </c>
      <c r="H46">
        <f>'patient-data'!G46</f>
        <v>66.680000000000007</v>
      </c>
      <c r="I46">
        <f>IF('patient-data'!G46 &lt; 64, 64,  IF('patient-data'!G46 &gt; 97,  97, 'patient-data'!G46))</f>
        <v>66.680000000000007</v>
      </c>
      <c r="J46" s="5">
        <f>IF(ISNUMBER('patient-data'!H46), 'patient-data'!H46, NA())</f>
        <v>26539</v>
      </c>
      <c r="K46" t="str">
        <f>IFERROR(VLOOKUP(SUBSTITUTE('patient-data'!I46, ",", ""), Sheet2!$D$2:$E$3, 2, FALSE), 'patient-data'!I46)</f>
        <v>New York</v>
      </c>
      <c r="L46" t="str">
        <f>VLOOKUP( 'patient-data'!J46, Sheet2!$G$2:$H$9, 2, FALSE)</f>
        <v xml:space="preserve">Dog </v>
      </c>
      <c r="M46" t="e">
        <f>IFERROR( CHOOSE('patient-data'!K46, "Good", "Normal", "Poor"), NA())</f>
        <v>#N/A</v>
      </c>
      <c r="N46">
        <f>VLOOKUP('patient-data'!L46, Sheet2!$J$2:$K$4, 2, FALSE)</f>
        <v>3</v>
      </c>
      <c r="O46" t="b">
        <f>VLOOKUP(TRIM('patient-data'!M46), Sheet2!$M$2:$N$3, 2, FALSE)</f>
        <v>0</v>
      </c>
      <c r="P46" s="2">
        <f>'patient-data'!N46</f>
        <v>42454</v>
      </c>
    </row>
    <row r="47" spans="1:16" x14ac:dyDescent="0.3">
      <c r="A47" t="s">
        <v>138</v>
      </c>
      <c r="B47" t="str">
        <f>SUBSTITUTE(SUBSTITUTE('patient-data'!B47, ",", ""), ".", "")</f>
        <v>Son</v>
      </c>
      <c r="C47" t="str">
        <f>TRIM(IF('patient-data'!C47 = "Dog", NA(),  'patient-data'!C47))</f>
        <v>White</v>
      </c>
      <c r="D47" t="str">
        <f>TRIM('patient-data'!D47)</f>
        <v>Female</v>
      </c>
      <c r="E47" s="1" t="b">
        <f>VLOOKUP(TRIM('patient-data'!E47), Sheet2!$A$1:$B$5, 2, 0)</f>
        <v>0</v>
      </c>
      <c r="F47">
        <f>'patient-data'!F47</f>
        <v>157.16</v>
      </c>
      <c r="G47">
        <f>IF('patient-data'!F47 &lt; 153, 153,  IF('patient-data'!F47 &gt; 183,  183, 'patient-data'!F47))</f>
        <v>157.16</v>
      </c>
      <c r="H47">
        <f>'patient-data'!G47</f>
        <v>69.64</v>
      </c>
      <c r="I47">
        <f>IF('patient-data'!G47 &lt; 64, 64,  IF('patient-data'!G47 &gt; 97,  97, 'patient-data'!G47))</f>
        <v>69.64</v>
      </c>
      <c r="J47" s="5">
        <f>IF(ISNUMBER('patient-data'!H47), 'patient-data'!H47, NA())</f>
        <v>26859</v>
      </c>
      <c r="K47" t="str">
        <f>IFERROR(VLOOKUP(SUBSTITUTE('patient-data'!I47, ",", ""), Sheet2!$D$2:$E$3, 2, FALSE), 'patient-data'!I47)</f>
        <v>California</v>
      </c>
      <c r="L47" t="str">
        <f>VLOOKUP( 'patient-data'!J47, Sheet2!$G$2:$H$9, 2, FALSE)</f>
        <v>Cat</v>
      </c>
      <c r="M47" t="str">
        <f>IFERROR( CHOOSE('patient-data'!K47, "Good", "Normal", "Poor"), NA())</f>
        <v>Normal</v>
      </c>
      <c r="N47">
        <f>VLOOKUP('patient-data'!L47, Sheet2!$J$2:$K$4, 2, FALSE)</f>
        <v>3</v>
      </c>
      <c r="O47" t="b">
        <f>VLOOKUP(TRIM('patient-data'!M47), Sheet2!$M$2:$N$3, 2, FALSE)</f>
        <v>1</v>
      </c>
      <c r="P47" s="2">
        <f>'patient-data'!N47</f>
        <v>42485</v>
      </c>
    </row>
    <row r="48" spans="1:16" x14ac:dyDescent="0.3">
      <c r="A48" t="s">
        <v>140</v>
      </c>
      <c r="B48" t="str">
        <f>SUBSTITUTE(SUBSTITUTE('patient-data'!B48, ",", ""), ".", "")</f>
        <v>Charlie</v>
      </c>
      <c r="C48" t="str">
        <f>TRIM(IF('patient-data'!C48 = "Dog", NA(),  'patient-data'!C48))</f>
        <v>White</v>
      </c>
      <c r="D48" t="str">
        <f>TRIM('patient-data'!D48)</f>
        <v>Female</v>
      </c>
      <c r="E48" s="1" t="b">
        <f>VLOOKUP(TRIM('patient-data'!E48), Sheet2!$A$1:$B$5, 2, 0)</f>
        <v>1</v>
      </c>
      <c r="F48">
        <f>'patient-data'!F48</f>
        <v>164.58</v>
      </c>
      <c r="G48">
        <f>IF('patient-data'!F48 &lt; 153, 153,  IF('patient-data'!F48 &gt; 183,  183, 'patient-data'!F48))</f>
        <v>164.58</v>
      </c>
      <c r="H48">
        <f>'patient-data'!G48</f>
        <v>72.989999999999995</v>
      </c>
      <c r="I48">
        <f>IF('patient-data'!G48 &lt; 64, 64,  IF('patient-data'!G48 &gt; 97,  97, 'patient-data'!G48))</f>
        <v>72.989999999999995</v>
      </c>
      <c r="J48" s="5">
        <f>IF(ISNUMBER('patient-data'!H48), 'patient-data'!H48, NA())</f>
        <v>26323</v>
      </c>
      <c r="K48" t="str">
        <f>IFERROR(VLOOKUP(SUBSTITUTE('patient-data'!I48, ",", ""), Sheet2!$D$2:$E$3, 2, FALSE), 'patient-data'!I48)</f>
        <v>Louisiana</v>
      </c>
      <c r="L48" t="str">
        <f>VLOOKUP( 'patient-data'!J48, Sheet2!$G$2:$H$9, 2, FALSE)</f>
        <v xml:space="preserve">Dog </v>
      </c>
      <c r="M48" t="str">
        <f>IFERROR( CHOOSE('patient-data'!K48, "Good", "Normal", "Poor"), NA())</f>
        <v>Good</v>
      </c>
      <c r="N48">
        <f>VLOOKUP('patient-data'!L48, Sheet2!$J$2:$K$4, 2, FALSE)</f>
        <v>1</v>
      </c>
      <c r="O48" t="b">
        <f>VLOOKUP(TRIM('patient-data'!M48), Sheet2!$M$2:$N$3, 2, FALSE)</f>
        <v>0</v>
      </c>
      <c r="P48" s="2">
        <f>'patient-data'!N48</f>
        <v>42485</v>
      </c>
    </row>
    <row r="49" spans="1:16" x14ac:dyDescent="0.3">
      <c r="A49" t="s">
        <v>143</v>
      </c>
      <c r="B49" t="str">
        <f>SUBSTITUTE(SUBSTITUTE('patient-data'!B49, ",", ""), ".", "")</f>
        <v>Jay</v>
      </c>
      <c r="C49" t="str">
        <f>TRIM(IF('patient-data'!C49 = "Dog", NA(),  'patient-data'!C49))</f>
        <v>White</v>
      </c>
      <c r="D49" t="str">
        <f>TRIM('patient-data'!D49)</f>
        <v>Female</v>
      </c>
      <c r="E49" s="1" t="b">
        <f>VLOOKUP(TRIM('patient-data'!E49), Sheet2!$A$1:$B$5, 2, 0)</f>
        <v>0</v>
      </c>
      <c r="F49">
        <f>'patient-data'!F49</f>
        <v>163.47</v>
      </c>
      <c r="G49">
        <f>IF('patient-data'!F49 &lt; 153, 153,  IF('patient-data'!F49 &gt; 183,  183, 'patient-data'!F49))</f>
        <v>163.47</v>
      </c>
      <c r="H49">
        <f>'patient-data'!G49</f>
        <v>72.89</v>
      </c>
      <c r="I49">
        <f>IF('patient-data'!G49 &lt; 64, 64,  IF('patient-data'!G49 &gt; 97,  97, 'patient-data'!G49))</f>
        <v>72.89</v>
      </c>
      <c r="J49" s="5">
        <f>IF(ISNUMBER('patient-data'!H49), 'patient-data'!H49, NA())</f>
        <v>26396</v>
      </c>
      <c r="K49" t="str">
        <f>IFERROR(VLOOKUP(SUBSTITUTE('patient-data'!I49, ",", ""), Sheet2!$D$2:$E$3, 2, FALSE), 'patient-data'!I49)</f>
        <v>North Carolina</v>
      </c>
      <c r="L49" t="str">
        <f>VLOOKUP( 'patient-data'!J49, Sheet2!$G$2:$H$9, 2, FALSE)</f>
        <v>Bird</v>
      </c>
      <c r="M49" t="str">
        <f>IFERROR( CHOOSE('patient-data'!K49, "Good", "Normal", "Poor"), NA())</f>
        <v>Good</v>
      </c>
      <c r="N49">
        <f>VLOOKUP('patient-data'!L49, Sheet2!$J$2:$K$4, 2, FALSE)</f>
        <v>2</v>
      </c>
      <c r="O49" t="b">
        <f>VLOOKUP(TRIM('patient-data'!M49), Sheet2!$M$2:$N$3, 2, FALSE)</f>
        <v>1</v>
      </c>
      <c r="P49" s="2">
        <f>'patient-data'!N49</f>
        <v>42485</v>
      </c>
    </row>
    <row r="50" spans="1:16" x14ac:dyDescent="0.3">
      <c r="A50" t="s">
        <v>145</v>
      </c>
      <c r="B50" t="str">
        <f>SUBSTITUTE(SUBSTITUTE('patient-data'!B50, ",", ""), ".", "")</f>
        <v>Richard</v>
      </c>
      <c r="C50" t="str">
        <f>TRIM(IF('patient-data'!C50 = "Dog", NA(),  'patient-data'!C50))</f>
        <v>White</v>
      </c>
      <c r="D50" t="str">
        <f>TRIM('patient-data'!D50)</f>
        <v>Male</v>
      </c>
      <c r="E50" s="1" t="b">
        <f>VLOOKUP(TRIM('patient-data'!E50), Sheet2!$A$1:$B$5, 2, 0)</f>
        <v>0</v>
      </c>
      <c r="F50">
        <f>'patient-data'!F50</f>
        <v>185.43</v>
      </c>
      <c r="G50">
        <f>IF('patient-data'!F50 &lt; 153, 153,  IF('patient-data'!F50 &gt; 183,  183, 'patient-data'!F50))</f>
        <v>183</v>
      </c>
      <c r="H50">
        <f>'patient-data'!G50</f>
        <v>87.23</v>
      </c>
      <c r="I50">
        <f>IF('patient-data'!G50 &lt; 64, 64,  IF('patient-data'!G50 &gt; 97,  97, 'patient-data'!G50))</f>
        <v>87.23</v>
      </c>
      <c r="J50" s="5">
        <f>IF(ISNUMBER('patient-data'!H50), 'patient-data'!H50, NA())</f>
        <v>26858</v>
      </c>
      <c r="K50" t="str">
        <f>IFERROR(VLOOKUP(SUBSTITUTE('patient-data'!I50, ",", ""), Sheet2!$D$2:$E$3, 2, FALSE), 'patient-data'!I50)</f>
        <v>Florida</v>
      </c>
      <c r="L50" t="str">
        <f>VLOOKUP( 'patient-data'!J50, Sheet2!$G$2:$H$9, 2, FALSE)</f>
        <v>Cat</v>
      </c>
      <c r="M50" t="str">
        <f>IFERROR( CHOOSE('patient-data'!K50, "Good", "Normal", "Poor"), NA())</f>
        <v>Good</v>
      </c>
      <c r="N50">
        <f>VLOOKUP('patient-data'!L50, Sheet2!$J$2:$K$4, 2, FALSE)</f>
        <v>1</v>
      </c>
      <c r="O50" t="b">
        <f>VLOOKUP(TRIM('patient-data'!M50), Sheet2!$M$2:$N$3, 2, FALSE)</f>
        <v>0</v>
      </c>
      <c r="P50" s="2">
        <f>'patient-data'!N50</f>
        <v>42485</v>
      </c>
    </row>
    <row r="51" spans="1:16" x14ac:dyDescent="0.3">
      <c r="A51" t="s">
        <v>147</v>
      </c>
      <c r="B51" t="str">
        <f>SUBSTITUTE(SUBSTITUTE('patient-data'!B51, ",", ""), ".", "")</f>
        <v>Carlos</v>
      </c>
      <c r="C51" t="str">
        <f>TRIM(IF('patient-data'!C51 = "Dog", NA(),  'patient-data'!C51))</f>
        <v>White</v>
      </c>
      <c r="D51" t="str">
        <f>TRIM('patient-data'!D51)</f>
        <v>Female</v>
      </c>
      <c r="E51" s="1" t="b">
        <f>VLOOKUP(TRIM('patient-data'!E51), Sheet2!$A$1:$B$5, 2, 0)</f>
        <v>0</v>
      </c>
      <c r="F51">
        <f>'patient-data'!F51</f>
        <v>165.34</v>
      </c>
      <c r="G51">
        <f>IF('patient-data'!F51 &lt; 153, 153,  IF('patient-data'!F51 &gt; 183,  183, 'patient-data'!F51))</f>
        <v>165.34</v>
      </c>
      <c r="H51">
        <f>'patient-data'!G51</f>
        <v>70.84</v>
      </c>
      <c r="I51">
        <f>IF('patient-data'!G51 &lt; 64, 64,  IF('patient-data'!G51 &gt; 97,  97, 'patient-data'!G51))</f>
        <v>70.84</v>
      </c>
      <c r="J51" s="5">
        <f>IF(ISNUMBER('patient-data'!H51), 'patient-data'!H51, NA())</f>
        <v>26330</v>
      </c>
      <c r="K51" t="str">
        <f>IFERROR(VLOOKUP(SUBSTITUTE('patient-data'!I51, ",", ""), Sheet2!$D$2:$E$3, 2, FALSE), 'patient-data'!I51)</f>
        <v>Michigan</v>
      </c>
      <c r="L51" t="str">
        <f>VLOOKUP( 'patient-data'!J51, Sheet2!$G$2:$H$9, 2, FALSE)</f>
        <v xml:space="preserve">Dog </v>
      </c>
      <c r="M51" t="e">
        <f>IFERROR( CHOOSE('patient-data'!K51, "Good", "Normal", "Poor"), NA())</f>
        <v>#N/A</v>
      </c>
      <c r="N51">
        <f>VLOOKUP('patient-data'!L51, Sheet2!$J$2:$K$4, 2, FALSE)</f>
        <v>1</v>
      </c>
      <c r="O51" t="b">
        <f>VLOOKUP(TRIM('patient-data'!M51), Sheet2!$M$2:$N$3, 2, FALSE)</f>
        <v>1</v>
      </c>
      <c r="P51" s="2">
        <f>'patient-data'!N51</f>
        <v>42485</v>
      </c>
    </row>
    <row r="52" spans="1:16" x14ac:dyDescent="0.3">
      <c r="A52" t="s">
        <v>149</v>
      </c>
      <c r="B52" t="str">
        <f>SUBSTITUTE(SUBSTITUTE('patient-data'!B52, ",", ""), ".", "")</f>
        <v>Gail</v>
      </c>
      <c r="C52" t="str">
        <f>TRIM(IF('patient-data'!C52 = "Dog", NA(),  'patient-data'!C52))</f>
        <v>White</v>
      </c>
      <c r="D52" t="str">
        <f>TRIM('patient-data'!D52)</f>
        <v>Female</v>
      </c>
      <c r="E52" s="1" t="b">
        <f>VLOOKUP(TRIM('patient-data'!E52), Sheet2!$A$1:$B$5, 2, 0)</f>
        <v>0</v>
      </c>
      <c r="F52">
        <f>'patient-data'!F52</f>
        <v>163.44999999999999</v>
      </c>
      <c r="G52">
        <f>IF('patient-data'!F52 &lt; 153, 153,  IF('patient-data'!F52 &gt; 183,  183, 'patient-data'!F52))</f>
        <v>163.44999999999999</v>
      </c>
      <c r="H52">
        <f>'patient-data'!G52</f>
        <v>67.67</v>
      </c>
      <c r="I52">
        <f>IF('patient-data'!G52 &lt; 64, 64,  IF('patient-data'!G52 &gt; 97,  97, 'patient-data'!G52))</f>
        <v>67.67</v>
      </c>
      <c r="J52" s="5">
        <f>IF(ISNUMBER('patient-data'!H52), 'patient-data'!H52, NA())</f>
        <v>26593</v>
      </c>
      <c r="K52" t="str">
        <f>IFERROR(VLOOKUP(SUBSTITUTE('patient-data'!I52, ",", ""), Sheet2!$D$2:$E$3, 2, FALSE), 'patient-data'!I52)</f>
        <v>Michigan</v>
      </c>
      <c r="L52" t="str">
        <f>VLOOKUP( 'patient-data'!J52, Sheet2!$G$2:$H$9, 2, FALSE)</f>
        <v>Cat</v>
      </c>
      <c r="M52" t="str">
        <f>IFERROR( CHOOSE('patient-data'!K52, "Good", "Normal", "Poor"), NA())</f>
        <v>Normal</v>
      </c>
      <c r="N52">
        <f>VLOOKUP('patient-data'!L52, Sheet2!$J$2:$K$4, 2, FALSE)</f>
        <v>1</v>
      </c>
      <c r="O52" t="b">
        <f>VLOOKUP(TRIM('patient-data'!M52), Sheet2!$M$2:$N$3, 2, FALSE)</f>
        <v>0</v>
      </c>
      <c r="P52" s="2">
        <f>'patient-data'!N52</f>
        <v>42485</v>
      </c>
    </row>
    <row r="53" spans="1:16" x14ac:dyDescent="0.3">
      <c r="A53" t="s">
        <v>151</v>
      </c>
      <c r="B53" t="str">
        <f>SUBSTITUTE(SUBSTITUTE('patient-data'!B53, ",", ""), ".", "")</f>
        <v>Marion</v>
      </c>
      <c r="C53" t="str">
        <f>TRIM(IF('patient-data'!C53 = "Dog", NA(),  'patient-data'!C53))</f>
        <v>White</v>
      </c>
      <c r="D53" t="str">
        <f>TRIM('patient-data'!D53)</f>
        <v>Female</v>
      </c>
      <c r="E53" s="1" t="b">
        <f>VLOOKUP(TRIM('patient-data'!E53), Sheet2!$A$1:$B$5, 2, 0)</f>
        <v>0</v>
      </c>
      <c r="F53">
        <f>'patient-data'!F53</f>
        <v>163.97</v>
      </c>
      <c r="G53">
        <f>IF('patient-data'!F53 &lt; 153, 153,  IF('patient-data'!F53 &gt; 183,  183, 'patient-data'!F53))</f>
        <v>163.97</v>
      </c>
      <c r="H53">
        <f>'patient-data'!G53</f>
        <v>66.709999999999994</v>
      </c>
      <c r="I53">
        <f>IF('patient-data'!G53 &lt; 64, 64,  IF('patient-data'!G53 &gt; 97,  97, 'patient-data'!G53))</f>
        <v>66.709999999999994</v>
      </c>
      <c r="J53" s="5">
        <f>IF(ISNUMBER('patient-data'!H53), 'patient-data'!H53, NA())</f>
        <v>26290</v>
      </c>
      <c r="K53" t="str">
        <f>IFERROR(VLOOKUP(SUBSTITUTE('patient-data'!I53, ",", ""), Sheet2!$D$2:$E$3, 2, FALSE), 'patient-data'!I53)</f>
        <v>Ohio</v>
      </c>
      <c r="L53" t="str">
        <f>VLOOKUP( 'patient-data'!J53, Sheet2!$G$2:$H$9, 2, FALSE)</f>
        <v>Cat</v>
      </c>
      <c r="M53" t="str">
        <f>IFERROR( CHOOSE('patient-data'!K53, "Good", "Normal", "Poor"), NA())</f>
        <v>Poor</v>
      </c>
      <c r="N53">
        <f>VLOOKUP('patient-data'!L53, Sheet2!$J$2:$K$4, 2, FALSE)</f>
        <v>3</v>
      </c>
      <c r="O53" t="b">
        <f>VLOOKUP(TRIM('patient-data'!M53), Sheet2!$M$2:$N$3, 2, FALSE)</f>
        <v>1</v>
      </c>
      <c r="P53" s="2">
        <f>'patient-data'!N53</f>
        <v>42485</v>
      </c>
    </row>
    <row r="54" spans="1:16" x14ac:dyDescent="0.3">
      <c r="A54" t="s">
        <v>154</v>
      </c>
      <c r="B54" t="str">
        <f>SUBSTITUTE(SUBSTITUTE('patient-data'!B54, ",", ""), ".", "")</f>
        <v>Lindsay</v>
      </c>
      <c r="C54" t="str">
        <f>TRIM(IF('patient-data'!C54 = "Dog", NA(),  'patient-data'!C54))</f>
        <v>White</v>
      </c>
      <c r="D54" t="str">
        <f>TRIM('patient-data'!D54)</f>
        <v>Female</v>
      </c>
      <c r="E54" s="1" t="b">
        <f>VLOOKUP(TRIM('patient-data'!E54), Sheet2!$A$1:$B$5, 2, 0)</f>
        <v>0</v>
      </c>
      <c r="F54">
        <f>'patient-data'!F54</f>
        <v>161.38</v>
      </c>
      <c r="G54">
        <f>IF('patient-data'!F54 &lt; 153, 153,  IF('patient-data'!F54 &gt; 183,  183, 'patient-data'!F54))</f>
        <v>161.38</v>
      </c>
      <c r="H54">
        <f>'patient-data'!G54</f>
        <v>73.55</v>
      </c>
      <c r="I54">
        <f>IF('patient-data'!G54 &lt; 64, 64,  IF('patient-data'!G54 &gt; 97,  97, 'patient-data'!G54))</f>
        <v>73.55</v>
      </c>
      <c r="J54" s="5">
        <f>IF(ISNUMBER('patient-data'!H54), 'patient-data'!H54, NA())</f>
        <v>26337</v>
      </c>
      <c r="K54" t="str">
        <f>IFERROR(VLOOKUP(SUBSTITUTE('patient-data'!I54, ",", ""), Sheet2!$D$2:$E$3, 2, FALSE), 'patient-data'!I54)</f>
        <v>Florida</v>
      </c>
      <c r="L54" t="str">
        <f>VLOOKUP( 'patient-data'!J54, Sheet2!$G$2:$H$9, 2, FALSE)</f>
        <v>Cat</v>
      </c>
      <c r="M54" t="str">
        <f>IFERROR( CHOOSE('patient-data'!K54, "Good", "Normal", "Poor"), NA())</f>
        <v>Poor</v>
      </c>
      <c r="N54">
        <f>VLOOKUP('patient-data'!L54, Sheet2!$J$2:$K$4, 2, FALSE)</f>
        <v>2</v>
      </c>
      <c r="O54" t="b">
        <f>VLOOKUP(TRIM('patient-data'!M54), Sheet2!$M$2:$N$3, 2, FALSE)</f>
        <v>0</v>
      </c>
      <c r="P54" s="2">
        <f>'patient-data'!N54</f>
        <v>42515</v>
      </c>
    </row>
    <row r="55" spans="1:16" x14ac:dyDescent="0.3">
      <c r="A55" t="s">
        <v>156</v>
      </c>
      <c r="B55" t="str">
        <f>SUBSTITUTE(SUBSTITUTE('patient-data'!B55, ",", ""), ".", "")</f>
        <v>Sean</v>
      </c>
      <c r="C55" t="str">
        <f>TRIM(IF('patient-data'!C55 = "Dog", NA(),  'patient-data'!C55))</f>
        <v>White</v>
      </c>
      <c r="D55" t="str">
        <f>TRIM('patient-data'!D55)</f>
        <v>Female</v>
      </c>
      <c r="E55" s="1" t="b">
        <f>VLOOKUP(TRIM('patient-data'!E55), Sheet2!$A$1:$B$5, 2, 0)</f>
        <v>0</v>
      </c>
      <c r="F55">
        <f>'patient-data'!F55</f>
        <v>160.09</v>
      </c>
      <c r="G55">
        <f>IF('patient-data'!F55 &lt; 153, 153,  IF('patient-data'!F55 &gt; 183,  183, 'patient-data'!F55))</f>
        <v>160.09</v>
      </c>
      <c r="H55">
        <f>'patient-data'!G55</f>
        <v>65.930000000000007</v>
      </c>
      <c r="I55">
        <f>IF('patient-data'!G55 &lt; 64, 64,  IF('patient-data'!G55 &gt; 97,  97, 'patient-data'!G55))</f>
        <v>65.930000000000007</v>
      </c>
      <c r="J55" s="5">
        <f>IF(ISNUMBER('patient-data'!H55), 'patient-data'!H55, NA())</f>
        <v>26689</v>
      </c>
      <c r="K55" t="str">
        <f>IFERROR(VLOOKUP(SUBSTITUTE('patient-data'!I55, ",", ""), Sheet2!$D$2:$E$3, 2, FALSE), 'patient-data'!I55)</f>
        <v>Maryland</v>
      </c>
      <c r="L55" t="e">
        <f>VLOOKUP( 'patient-data'!J55, Sheet2!$G$2:$H$9, 2, FALSE)</f>
        <v>#N/A</v>
      </c>
      <c r="M55" t="e">
        <f>IFERROR( CHOOSE('patient-data'!K55, "Good", "Normal", "Poor"), NA())</f>
        <v>#N/A</v>
      </c>
      <c r="N55">
        <f>VLOOKUP('patient-data'!L55, Sheet2!$J$2:$K$4, 2, FALSE)</f>
        <v>3</v>
      </c>
      <c r="O55" t="b">
        <f>VLOOKUP(TRIM('patient-data'!M55), Sheet2!$M$2:$N$3, 2, FALSE)</f>
        <v>1</v>
      </c>
      <c r="P55" s="2">
        <f>'patient-data'!N55</f>
        <v>42515</v>
      </c>
    </row>
    <row r="56" spans="1:16" x14ac:dyDescent="0.3">
      <c r="A56" t="s">
        <v>158</v>
      </c>
      <c r="B56" t="str">
        <f>SUBSTITUTE(SUBSTITUTE('patient-data'!B56, ",", ""), ".", "")</f>
        <v>Andrea</v>
      </c>
      <c r="C56" t="str">
        <f>TRIM(IF('patient-data'!C56 = "Dog", NA(),  'patient-data'!C56))</f>
        <v>White</v>
      </c>
      <c r="D56" t="str">
        <f>TRIM('patient-data'!D56)</f>
        <v>Male</v>
      </c>
      <c r="E56" s="1" t="b">
        <f>VLOOKUP(TRIM('patient-data'!E56), Sheet2!$A$1:$B$5, 2, 0)</f>
        <v>0</v>
      </c>
      <c r="F56">
        <f>'patient-data'!F56</f>
        <v>178.64</v>
      </c>
      <c r="G56">
        <f>IF('patient-data'!F56 &lt; 153, 153,  IF('patient-data'!F56 &gt; 183,  183, 'patient-data'!F56))</f>
        <v>178.64</v>
      </c>
      <c r="H56">
        <f>'patient-data'!G56</f>
        <v>97.05</v>
      </c>
      <c r="I56">
        <f>IF('patient-data'!G56 &lt; 64, 64,  IF('patient-data'!G56 &gt; 97,  97, 'patient-data'!G56))</f>
        <v>97</v>
      </c>
      <c r="J56" s="5">
        <f>IF(ISNUMBER('patient-data'!H56), 'patient-data'!H56, NA())</f>
        <v>26676</v>
      </c>
      <c r="K56" t="str">
        <f>IFERROR(VLOOKUP(SUBSTITUTE('patient-data'!I56, ",", ""), Sheet2!$D$2:$E$3, 2, FALSE), 'patient-data'!I56)</f>
        <v>Indiana</v>
      </c>
      <c r="L56" t="str">
        <f>VLOOKUP( 'patient-data'!J56, Sheet2!$G$2:$H$9, 2, FALSE)</f>
        <v>Cat</v>
      </c>
      <c r="M56" t="str">
        <f>IFERROR( CHOOSE('patient-data'!K56, "Good", "Normal", "Poor"), NA())</f>
        <v>Good</v>
      </c>
      <c r="N56">
        <f>VLOOKUP('patient-data'!L56, Sheet2!$J$2:$K$4, 2, FALSE)</f>
        <v>1</v>
      </c>
      <c r="O56" t="b">
        <f>VLOOKUP(TRIM('patient-data'!M56), Sheet2!$M$2:$N$3, 2, FALSE)</f>
        <v>1</v>
      </c>
      <c r="P56" s="2">
        <f>'patient-data'!N56</f>
        <v>42515</v>
      </c>
    </row>
    <row r="57" spans="1:16" x14ac:dyDescent="0.3">
      <c r="A57" t="s">
        <v>160</v>
      </c>
      <c r="B57" t="str">
        <f>SUBSTITUTE(SUBSTITUTE('patient-data'!B57, ",", ""), ".", "")</f>
        <v>Jesus</v>
      </c>
      <c r="C57" t="str">
        <f>TRIM(IF('patient-data'!C57 = "Dog", NA(),  'patient-data'!C57))</f>
        <v>Hispanic</v>
      </c>
      <c r="D57" t="str">
        <f>TRIM('patient-data'!D57)</f>
        <v>Female</v>
      </c>
      <c r="E57" s="1" t="b">
        <f>VLOOKUP(TRIM('patient-data'!E57), Sheet2!$A$1:$B$5, 2, 0)</f>
        <v>1</v>
      </c>
      <c r="F57">
        <f>'patient-data'!F57</f>
        <v>159.78</v>
      </c>
      <c r="G57">
        <f>IF('patient-data'!F57 &lt; 153, 153,  IF('patient-data'!F57 &gt; 183,  183, 'patient-data'!F57))</f>
        <v>159.78</v>
      </c>
      <c r="H57">
        <f>'patient-data'!G57</f>
        <v>68.31</v>
      </c>
      <c r="I57">
        <f>IF('patient-data'!G57 &lt; 64, 64,  IF('patient-data'!G57 &gt; 97,  97, 'patient-data'!G57))</f>
        <v>68.31</v>
      </c>
      <c r="J57" s="5">
        <f>IF(ISNUMBER('patient-data'!H57), 'patient-data'!H57, NA())</f>
        <v>26412</v>
      </c>
      <c r="K57" t="str">
        <f>IFERROR(VLOOKUP(SUBSTITUTE('patient-data'!I57, ",", ""), Sheet2!$D$2:$E$3, 2, FALSE), 'patient-data'!I57)</f>
        <v>Alabama</v>
      </c>
      <c r="L57" t="str">
        <f>VLOOKUP( 'patient-data'!J57, Sheet2!$G$2:$H$9, 2, FALSE)</f>
        <v>Cat</v>
      </c>
      <c r="M57" t="str">
        <f>IFERROR( CHOOSE('patient-data'!K57, "Good", "Normal", "Poor"), NA())</f>
        <v>Normal</v>
      </c>
      <c r="N57">
        <f>VLOOKUP('patient-data'!L57, Sheet2!$J$2:$K$4, 2, FALSE)</f>
        <v>1</v>
      </c>
      <c r="O57" t="b">
        <f>VLOOKUP(TRIM('patient-data'!M57), Sheet2!$M$2:$N$3, 2, FALSE)</f>
        <v>1</v>
      </c>
      <c r="P57" s="2">
        <f>'patient-data'!N57</f>
        <v>42515</v>
      </c>
    </row>
    <row r="58" spans="1:16" x14ac:dyDescent="0.3">
      <c r="A58" t="s">
        <v>163</v>
      </c>
      <c r="B58" t="str">
        <f>SUBSTITUTE(SUBSTITUTE('patient-data'!B58, ",", ""), ".", "")</f>
        <v>Jan</v>
      </c>
      <c r="C58" t="str">
        <f>TRIM(IF('patient-data'!C58 = "Dog", NA(),  'patient-data'!C58))</f>
        <v>White</v>
      </c>
      <c r="D58" t="str">
        <f>TRIM('patient-data'!D58)</f>
        <v>Female</v>
      </c>
      <c r="E58" s="1" t="b">
        <f>VLOOKUP(TRIM('patient-data'!E58), Sheet2!$A$1:$B$5, 2, 0)</f>
        <v>1</v>
      </c>
      <c r="F58">
        <f>'patient-data'!F58</f>
        <v>161.57</v>
      </c>
      <c r="G58">
        <f>IF('patient-data'!F58 &lt; 153, 153,  IF('patient-data'!F58 &gt; 183,  183, 'patient-data'!F58))</f>
        <v>161.57</v>
      </c>
      <c r="H58">
        <f>'patient-data'!G58</f>
        <v>67.92</v>
      </c>
      <c r="I58">
        <f>IF('patient-data'!G58 &lt; 64, 64,  IF('patient-data'!G58 &gt; 97,  97, 'patient-data'!G58))</f>
        <v>67.92</v>
      </c>
      <c r="J58" s="5">
        <f>IF(ISNUMBER('patient-data'!H58), 'patient-data'!H58, NA())</f>
        <v>26848</v>
      </c>
      <c r="K58" t="str">
        <f>IFERROR(VLOOKUP(SUBSTITUTE('patient-data'!I58, ",", ""), Sheet2!$D$2:$E$3, 2, FALSE), 'patient-data'!I58)</f>
        <v>Arizona</v>
      </c>
      <c r="L58" t="str">
        <f>VLOOKUP( 'patient-data'!J58, Sheet2!$G$2:$H$9, 2, FALSE)</f>
        <v xml:space="preserve">Dog </v>
      </c>
      <c r="M58" t="str">
        <f>IFERROR( CHOOSE('patient-data'!K58, "Good", "Normal", "Poor"), NA())</f>
        <v>Poor</v>
      </c>
      <c r="N58">
        <f>VLOOKUP('patient-data'!L58, Sheet2!$J$2:$K$4, 2, FALSE)</f>
        <v>3</v>
      </c>
      <c r="O58" t="b">
        <f>VLOOKUP(TRIM('patient-data'!M58), Sheet2!$M$2:$N$3, 2, FALSE)</f>
        <v>0</v>
      </c>
      <c r="P58" s="2">
        <f>'patient-data'!N58</f>
        <v>42515</v>
      </c>
    </row>
    <row r="59" spans="1:16" x14ac:dyDescent="0.3">
      <c r="A59" t="s">
        <v>167</v>
      </c>
      <c r="B59" t="str">
        <f>SUBSTITUTE(SUBSTITUTE('patient-data'!B59, ",", ""), ".", "")</f>
        <v>Walter</v>
      </c>
      <c r="C59" t="str">
        <f>TRIM(IF('patient-data'!C59 = "Dog", NA(),  'patient-data'!C59))</f>
        <v>White</v>
      </c>
      <c r="D59" t="str">
        <f>TRIM('patient-data'!D59)</f>
        <v>Female</v>
      </c>
      <c r="E59" s="1" t="b">
        <f>VLOOKUP(TRIM('patient-data'!E59), Sheet2!$A$1:$B$5, 2, 0)</f>
        <v>0</v>
      </c>
      <c r="F59">
        <f>'patient-data'!F59</f>
        <v>161.83000000000001</v>
      </c>
      <c r="G59">
        <f>IF('patient-data'!F59 &lt; 153, 153,  IF('patient-data'!F59 &gt; 183,  183, 'patient-data'!F59))</f>
        <v>161.83000000000001</v>
      </c>
      <c r="H59">
        <f>'patient-data'!G59</f>
        <v>66.03</v>
      </c>
      <c r="I59">
        <f>IF('patient-data'!G59 &lt; 64, 64,  IF('patient-data'!G59 &gt; 97,  97, 'patient-data'!G59))</f>
        <v>66.03</v>
      </c>
      <c r="J59" s="5">
        <f>IF(ISNUMBER('patient-data'!H59), 'patient-data'!H59, NA())</f>
        <v>26491</v>
      </c>
      <c r="K59" t="str">
        <f>IFERROR(VLOOKUP(SUBSTITUTE('patient-data'!I59, ",", ""), Sheet2!$D$2:$E$3, 2, FALSE), 'patient-data'!I59)</f>
        <v>Oregon</v>
      </c>
      <c r="L59" t="e">
        <f>VLOOKUP( 'patient-data'!J59, Sheet2!$G$2:$H$9, 2, FALSE)</f>
        <v>#N/A</v>
      </c>
      <c r="M59" t="str">
        <f>IFERROR( CHOOSE('patient-data'!K59, "Good", "Normal", "Poor"), NA())</f>
        <v>Normal</v>
      </c>
      <c r="N59">
        <f>VLOOKUP('patient-data'!L59, Sheet2!$J$2:$K$4, 2, FALSE)</f>
        <v>2</v>
      </c>
      <c r="O59" t="b">
        <f>VLOOKUP(TRIM('patient-data'!M59), Sheet2!$M$2:$N$3, 2, FALSE)</f>
        <v>1</v>
      </c>
      <c r="P59" s="2">
        <f>'patient-data'!N59</f>
        <v>42515</v>
      </c>
    </row>
    <row r="60" spans="1:16" x14ac:dyDescent="0.3">
      <c r="A60" t="s">
        <v>169</v>
      </c>
      <c r="B60" t="str">
        <f>SUBSTITUTE(SUBSTITUTE('patient-data'!B60, ",", ""), ".", "")</f>
        <v>Dana</v>
      </c>
      <c r="C60" t="str">
        <f>TRIM(IF('patient-data'!C60 = "Dog", NA(),  'patient-data'!C60))</f>
        <v>White</v>
      </c>
      <c r="D60" t="str">
        <f>TRIM('patient-data'!D60)</f>
        <v>Male</v>
      </c>
      <c r="E60" s="1" t="b">
        <f>VLOOKUP(TRIM('patient-data'!E60), Sheet2!$A$1:$B$5, 2, 0)</f>
        <v>1</v>
      </c>
      <c r="F60">
        <f>'patient-data'!F60</f>
        <v>169.66</v>
      </c>
      <c r="G60">
        <f>IF('patient-data'!F60 &lt; 153, 153,  IF('patient-data'!F60 &gt; 183,  183, 'patient-data'!F60))</f>
        <v>169.66</v>
      </c>
      <c r="H60">
        <f>'patient-data'!G60</f>
        <v>77.3</v>
      </c>
      <c r="I60">
        <f>IF('patient-data'!G60 &lt; 64, 64,  IF('patient-data'!G60 &gt; 97,  97, 'patient-data'!G60))</f>
        <v>77.3</v>
      </c>
      <c r="J60" s="5">
        <f>IF(ISNUMBER('patient-data'!H60), 'patient-data'!H60, NA())</f>
        <v>26810</v>
      </c>
      <c r="K60" t="str">
        <f>IFERROR(VLOOKUP(SUBSTITUTE('patient-data'!I60, ",", ""), Sheet2!$D$2:$E$3, 2, FALSE), 'patient-data'!I60)</f>
        <v>Nevada</v>
      </c>
      <c r="L60" t="str">
        <f>VLOOKUP( 'patient-data'!J60, Sheet2!$G$2:$H$9, 2, FALSE)</f>
        <v xml:space="preserve">Dog </v>
      </c>
      <c r="M60" t="str">
        <f>IFERROR( CHOOSE('patient-data'!K60, "Good", "Normal", "Poor"), NA())</f>
        <v>Good</v>
      </c>
      <c r="N60">
        <f>VLOOKUP('patient-data'!L60, Sheet2!$J$2:$K$4, 2, FALSE)</f>
        <v>2</v>
      </c>
      <c r="O60" t="b">
        <f>VLOOKUP(TRIM('patient-data'!M60), Sheet2!$M$2:$N$3, 2, FALSE)</f>
        <v>1</v>
      </c>
      <c r="P60" s="2">
        <f>'patient-data'!N60</f>
        <v>42515</v>
      </c>
    </row>
    <row r="61" spans="1:16" x14ac:dyDescent="0.3">
      <c r="A61" t="s">
        <v>172</v>
      </c>
      <c r="B61" t="str">
        <f>SUBSTITUTE(SUBSTITUTE('patient-data'!B61, ",", ""), ".", "")</f>
        <v>Sammy</v>
      </c>
      <c r="C61" t="str">
        <f>TRIM(IF('patient-data'!C61 = "Dog", NA(),  'patient-data'!C61))</f>
        <v>White</v>
      </c>
      <c r="D61" t="str">
        <f>TRIM('patient-data'!D61)</f>
        <v>Male</v>
      </c>
      <c r="E61" s="1" t="b">
        <f>VLOOKUP(TRIM('patient-data'!E61), Sheet2!$A$1:$B$5, 2, 0)</f>
        <v>0</v>
      </c>
      <c r="F61">
        <f>'patient-data'!F61</f>
        <v>166.84</v>
      </c>
      <c r="G61">
        <f>IF('patient-data'!F61 &lt; 153, 153,  IF('patient-data'!F61 &gt; 183,  183, 'patient-data'!F61))</f>
        <v>166.84</v>
      </c>
      <c r="H61">
        <f>'patient-data'!G61</f>
        <v>88.25</v>
      </c>
      <c r="I61">
        <f>IF('patient-data'!G61 &lt; 64, 64,  IF('patient-data'!G61 &gt; 97,  97, 'patient-data'!G61))</f>
        <v>88.25</v>
      </c>
      <c r="J61" s="5">
        <f>IF(ISNUMBER('patient-data'!H61), 'patient-data'!H61, NA())</f>
        <v>26362</v>
      </c>
      <c r="K61" t="str">
        <f>IFERROR(VLOOKUP(SUBSTITUTE('patient-data'!I61, ",", ""), Sheet2!$D$2:$E$3, 2, FALSE), 'patient-data'!I61)</f>
        <v>Vermont</v>
      </c>
      <c r="L61" t="str">
        <f>VLOOKUP( 'patient-data'!J61, Sheet2!$G$2:$H$9, 2, FALSE)</f>
        <v xml:space="preserve">Dog </v>
      </c>
      <c r="M61" t="str">
        <f>IFERROR( CHOOSE('patient-data'!K61, "Good", "Normal", "Poor"), NA())</f>
        <v>Good</v>
      </c>
      <c r="N61">
        <f>VLOOKUP('patient-data'!L61, Sheet2!$J$2:$K$4, 2, FALSE)</f>
        <v>1</v>
      </c>
      <c r="O61" t="b">
        <f>VLOOKUP(TRIM('patient-data'!M61), Sheet2!$M$2:$N$3, 2, FALSE)</f>
        <v>0</v>
      </c>
      <c r="P61" s="2">
        <f>'patient-data'!N61</f>
        <v>42546</v>
      </c>
    </row>
    <row r="62" spans="1:16" x14ac:dyDescent="0.3">
      <c r="A62" t="s">
        <v>175</v>
      </c>
      <c r="B62" t="str">
        <f>SUBSTITUTE(SUBSTITUTE('patient-data'!B62, ",", ""), ".", "")</f>
        <v>Theo</v>
      </c>
      <c r="C62" t="str">
        <f>TRIM(IF('patient-data'!C62 = "Dog", NA(),  'patient-data'!C62))</f>
        <v>Asian</v>
      </c>
      <c r="D62" t="str">
        <f>TRIM('patient-data'!D62)</f>
        <v>Female</v>
      </c>
      <c r="E62" s="1" t="b">
        <f>VLOOKUP(TRIM('patient-data'!E62), Sheet2!$A$1:$B$5, 2, 0)</f>
        <v>0</v>
      </c>
      <c r="F62">
        <f>'patient-data'!F62</f>
        <v>159.32</v>
      </c>
      <c r="G62">
        <f>IF('patient-data'!F62 &lt; 153, 153,  IF('patient-data'!F62 &gt; 183,  183, 'patient-data'!F62))</f>
        <v>159.32</v>
      </c>
      <c r="H62">
        <f>'patient-data'!G62</f>
        <v>64.92</v>
      </c>
      <c r="I62">
        <f>IF('patient-data'!G62 &lt; 64, 64,  IF('patient-data'!G62 &gt; 97,  97, 'patient-data'!G62))</f>
        <v>64.92</v>
      </c>
      <c r="J62" s="5">
        <f>IF(ISNUMBER('patient-data'!H62), 'patient-data'!H62, NA())</f>
        <v>26693</v>
      </c>
      <c r="K62" t="str">
        <f>IFERROR(VLOOKUP(SUBSTITUTE('patient-data'!I62, ",", ""), Sheet2!$D$2:$E$3, 2, FALSE), 'patient-data'!I62)</f>
        <v>New York</v>
      </c>
      <c r="L62" t="str">
        <f>VLOOKUP( 'patient-data'!J62, Sheet2!$G$2:$H$9, 2, FALSE)</f>
        <v>Cat</v>
      </c>
      <c r="M62" t="str">
        <f>IFERROR( CHOOSE('patient-data'!K62, "Good", "Normal", "Poor"), NA())</f>
        <v>Normal</v>
      </c>
      <c r="N62">
        <f>VLOOKUP('patient-data'!L62, Sheet2!$J$2:$K$4, 2, FALSE)</f>
        <v>2</v>
      </c>
      <c r="O62" t="b">
        <f>VLOOKUP(TRIM('patient-data'!M62), Sheet2!$M$2:$N$3, 2, FALSE)</f>
        <v>1</v>
      </c>
      <c r="P62" s="2">
        <f>'patient-data'!N62</f>
        <v>42546</v>
      </c>
    </row>
    <row r="63" spans="1:16" x14ac:dyDescent="0.3">
      <c r="A63" t="s">
        <v>177</v>
      </c>
      <c r="B63" t="str">
        <f>SUBSTITUTE(SUBSTITUTE('patient-data'!B63, ",", ""), ".", "")</f>
        <v>Shaun</v>
      </c>
      <c r="C63" t="str">
        <f>TRIM(IF('patient-data'!C63 = "Dog", NA(),  'patient-data'!C63))</f>
        <v>White</v>
      </c>
      <c r="D63" t="str">
        <f>TRIM('patient-data'!D63)</f>
        <v>Male</v>
      </c>
      <c r="E63" s="1" t="b">
        <f>VLOOKUP(TRIM('patient-data'!E63), Sheet2!$A$1:$B$5, 2, 0)</f>
        <v>1</v>
      </c>
      <c r="F63">
        <f>'patient-data'!F63</f>
        <v>170.51</v>
      </c>
      <c r="G63">
        <f>IF('patient-data'!F63 &lt; 153, 153,  IF('patient-data'!F63 &gt; 183,  183, 'patient-data'!F63))</f>
        <v>170.51</v>
      </c>
      <c r="H63">
        <f>'patient-data'!G63</f>
        <v>84.35</v>
      </c>
      <c r="I63">
        <f>IF('patient-data'!G63 &lt; 64, 64,  IF('patient-data'!G63 &gt; 97,  97, 'patient-data'!G63))</f>
        <v>84.35</v>
      </c>
      <c r="J63" s="5">
        <f>IF(ISNUMBER('patient-data'!H63), 'patient-data'!H63, NA())</f>
        <v>26612</v>
      </c>
      <c r="K63" t="str">
        <f>IFERROR(VLOOKUP(SUBSTITUTE('patient-data'!I63, ",", ""), Sheet2!$D$2:$E$3, 2, FALSE), 'patient-data'!I63)</f>
        <v>New Jersey</v>
      </c>
      <c r="L63" t="str">
        <f>VLOOKUP( 'patient-data'!J63, Sheet2!$G$2:$H$9, 2, FALSE)</f>
        <v xml:space="preserve">Dog </v>
      </c>
      <c r="M63" t="str">
        <f>IFERROR( CHOOSE('patient-data'!K63, "Good", "Normal", "Poor"), NA())</f>
        <v>Poor</v>
      </c>
      <c r="N63">
        <f>VLOOKUP('patient-data'!L63, Sheet2!$J$2:$K$4, 2, FALSE)</f>
        <v>3</v>
      </c>
      <c r="O63" t="b">
        <f>VLOOKUP(TRIM('patient-data'!M63), Sheet2!$M$2:$N$3, 2, FALSE)</f>
        <v>1</v>
      </c>
      <c r="P63" s="2">
        <f>'patient-data'!N63</f>
        <v>42546</v>
      </c>
    </row>
    <row r="64" spans="1:16" x14ac:dyDescent="0.3">
      <c r="A64" t="s">
        <v>179</v>
      </c>
      <c r="B64" t="str">
        <f>SUBSTITUTE(SUBSTITUTE('patient-data'!B64, ",", ""), ".", "")</f>
        <v>Jimmie</v>
      </c>
      <c r="C64" t="str">
        <f>TRIM(IF('patient-data'!C64 = "Dog", NA(),  'patient-data'!C64))</f>
        <v>Black</v>
      </c>
      <c r="D64" t="str">
        <f>TRIM('patient-data'!D64)</f>
        <v>Female</v>
      </c>
      <c r="E64" s="1" t="b">
        <f>VLOOKUP(TRIM('patient-data'!E64), Sheet2!$A$1:$B$5, 2, 0)</f>
        <v>0</v>
      </c>
      <c r="F64">
        <f>'patient-data'!F64</f>
        <v>161.84</v>
      </c>
      <c r="G64">
        <f>IF('patient-data'!F64 &lt; 153, 153,  IF('patient-data'!F64 &gt; 183,  183, 'patient-data'!F64))</f>
        <v>161.84</v>
      </c>
      <c r="H64">
        <f>'patient-data'!G64</f>
        <v>69.97</v>
      </c>
      <c r="I64">
        <f>IF('patient-data'!G64 &lt; 64, 64,  IF('patient-data'!G64 &gt; 97,  97, 'patient-data'!G64))</f>
        <v>69.97</v>
      </c>
      <c r="J64" s="5">
        <f>IF(ISNUMBER('patient-data'!H64), 'patient-data'!H64, NA())</f>
        <v>26392</v>
      </c>
      <c r="K64" t="str">
        <f>IFERROR(VLOOKUP(SUBSTITUTE('patient-data'!I64, ",", ""), Sheet2!$D$2:$E$3, 2, FALSE), 'patient-data'!I64)</f>
        <v>Arizona</v>
      </c>
      <c r="L64" t="str">
        <f>VLOOKUP( 'patient-data'!J64, Sheet2!$G$2:$H$9, 2, FALSE)</f>
        <v>Cat</v>
      </c>
      <c r="M64" t="str">
        <f>IFERROR( CHOOSE('patient-data'!K64, "Good", "Normal", "Poor"), NA())</f>
        <v>Poor</v>
      </c>
      <c r="N64">
        <f>VLOOKUP('patient-data'!L64, Sheet2!$J$2:$K$4, 2, FALSE)</f>
        <v>1</v>
      </c>
      <c r="O64" t="b">
        <f>VLOOKUP(TRIM('patient-data'!M64), Sheet2!$M$2:$N$3, 2, FALSE)</f>
        <v>1</v>
      </c>
      <c r="P64" s="2">
        <f>'patient-data'!N64</f>
        <v>42546</v>
      </c>
    </row>
    <row r="65" spans="1:16" x14ac:dyDescent="0.3">
      <c r="A65" t="s">
        <v>181</v>
      </c>
      <c r="B65" t="str">
        <f>SUBSTITUTE(SUBSTITUTE('patient-data'!B65, ",", ""), ".", "")</f>
        <v>Carl</v>
      </c>
      <c r="C65" t="str">
        <f>TRIM(IF('patient-data'!C65 = "Dog", NA(),  'patient-data'!C65))</f>
        <v>Hispanic</v>
      </c>
      <c r="D65" t="str">
        <f>TRIM('patient-data'!D65)</f>
        <v>Male</v>
      </c>
      <c r="E65" s="1" t="b">
        <f>VLOOKUP(TRIM('patient-data'!E65), Sheet2!$A$1:$B$5, 2, 0)</f>
        <v>0</v>
      </c>
      <c r="F65">
        <f>'patient-data'!F65</f>
        <v>171.41</v>
      </c>
      <c r="G65">
        <f>IF('patient-data'!F65 &lt; 153, 153,  IF('patient-data'!F65 &gt; 183,  183, 'patient-data'!F65))</f>
        <v>171.41</v>
      </c>
      <c r="H65">
        <f>'patient-data'!G65</f>
        <v>81.7</v>
      </c>
      <c r="I65">
        <f>IF('patient-data'!G65 &lt; 64, 64,  IF('patient-data'!G65 &gt; 97,  97, 'patient-data'!G65))</f>
        <v>81.7</v>
      </c>
      <c r="J65" s="5">
        <f>IF(ISNUMBER('patient-data'!H65), 'patient-data'!H65, NA())</f>
        <v>26881</v>
      </c>
      <c r="K65" t="str">
        <f>IFERROR(VLOOKUP(SUBSTITUTE('patient-data'!I65, ",", ""), Sheet2!$D$2:$E$3, 2, FALSE), 'patient-data'!I65)</f>
        <v>Mississippi</v>
      </c>
      <c r="L65" t="str">
        <f>VLOOKUP( 'patient-data'!J65, Sheet2!$G$2:$H$9, 2, FALSE)</f>
        <v>Bird</v>
      </c>
      <c r="M65" t="str">
        <f>IFERROR( CHOOSE('patient-data'!K65, "Good", "Normal", "Poor"), NA())</f>
        <v>Normal</v>
      </c>
      <c r="N65">
        <f>VLOOKUP('patient-data'!L65, Sheet2!$J$2:$K$4, 2, FALSE)</f>
        <v>2</v>
      </c>
      <c r="O65" t="b">
        <f>VLOOKUP(TRIM('patient-data'!M65), Sheet2!$M$2:$N$3, 2, FALSE)</f>
        <v>1</v>
      </c>
      <c r="P65" s="2">
        <f>'patient-data'!N65</f>
        <v>42546</v>
      </c>
    </row>
    <row r="66" spans="1:16" x14ac:dyDescent="0.3">
      <c r="A66" t="s">
        <v>184</v>
      </c>
      <c r="B66" t="str">
        <f>SUBSTITUTE(SUBSTITUTE('patient-data'!B66, ",", ""), ".", "")</f>
        <v>Evan</v>
      </c>
      <c r="C66" t="str">
        <f>TRIM(IF('patient-data'!C66 = "Dog", NA(),  'patient-data'!C66))</f>
        <v>White</v>
      </c>
      <c r="D66" t="str">
        <f>TRIM('patient-data'!D66)</f>
        <v>Male</v>
      </c>
      <c r="E66" s="1" t="b">
        <f>VLOOKUP(TRIM('patient-data'!E66), Sheet2!$A$1:$B$5, 2, 0)</f>
        <v>0</v>
      </c>
      <c r="F66">
        <f>'patient-data'!F66</f>
        <v>166.75</v>
      </c>
      <c r="G66">
        <f>IF('patient-data'!F66 &lt; 153, 153,  IF('patient-data'!F66 &gt; 183,  183, 'patient-data'!F66))</f>
        <v>166.75</v>
      </c>
      <c r="H66">
        <f>'patient-data'!G66</f>
        <v>79.06</v>
      </c>
      <c r="I66">
        <f>IF('patient-data'!G66 &lt; 64, 64,  IF('patient-data'!G66 &gt; 97,  97, 'patient-data'!G66))</f>
        <v>79.06</v>
      </c>
      <c r="J66" s="5">
        <f>IF(ISNUMBER('patient-data'!H66), 'patient-data'!H66, NA())</f>
        <v>26353</v>
      </c>
      <c r="K66" t="str">
        <f>IFERROR(VLOOKUP(SUBSTITUTE('patient-data'!I66, ",", ""), Sheet2!$D$2:$E$3, 2, FALSE), 'patient-data'!I66)</f>
        <v>Illinois</v>
      </c>
      <c r="L66" t="str">
        <f>VLOOKUP( 'patient-data'!J66, Sheet2!$G$2:$H$9, 2, FALSE)</f>
        <v>Bird</v>
      </c>
      <c r="M66" t="str">
        <f>IFERROR( CHOOSE('patient-data'!K66, "Good", "Normal", "Poor"), NA())</f>
        <v>Poor</v>
      </c>
      <c r="N66">
        <f>VLOOKUP('patient-data'!L66, Sheet2!$J$2:$K$4, 2, FALSE)</f>
        <v>3</v>
      </c>
      <c r="O66" t="b">
        <f>VLOOKUP(TRIM('patient-data'!M66), Sheet2!$M$2:$N$3, 2, FALSE)</f>
        <v>1</v>
      </c>
      <c r="P66" s="2">
        <f>'patient-data'!N66</f>
        <v>42576</v>
      </c>
    </row>
    <row r="67" spans="1:16" x14ac:dyDescent="0.3">
      <c r="A67" t="s">
        <v>186</v>
      </c>
      <c r="B67" t="str">
        <f>SUBSTITUTE(SUBSTITUTE('patient-data'!B67, ",", ""), ".", "")</f>
        <v>Merrill</v>
      </c>
      <c r="C67" t="str">
        <f>TRIM(IF('patient-data'!C67 = "Dog", NA(),  'patient-data'!C67))</f>
        <v>Asian</v>
      </c>
      <c r="D67" t="str">
        <f>TRIM('patient-data'!D67)</f>
        <v>Female</v>
      </c>
      <c r="E67" s="1" t="b">
        <f>VLOOKUP(TRIM('patient-data'!E67), Sheet2!$A$1:$B$5, 2, 0)</f>
        <v>1</v>
      </c>
      <c r="F67">
        <f>'patient-data'!F67</f>
        <v>166.19</v>
      </c>
      <c r="G67">
        <f>IF('patient-data'!F67 &lt; 153, 153,  IF('patient-data'!F67 &gt; 183,  183, 'patient-data'!F67))</f>
        <v>166.19</v>
      </c>
      <c r="H67">
        <f>'patient-data'!G67</f>
        <v>67.459999999999994</v>
      </c>
      <c r="I67">
        <f>IF('patient-data'!G67 &lt; 64, 64,  IF('patient-data'!G67 &gt; 97,  97, 'patient-data'!G67))</f>
        <v>67.459999999999994</v>
      </c>
      <c r="J67" s="5">
        <f>IF(ISNUMBER('patient-data'!H67), 'patient-data'!H67, NA())</f>
        <v>26630</v>
      </c>
      <c r="K67" t="str">
        <f>IFERROR(VLOOKUP(SUBSTITUTE('patient-data'!I67, ",", ""), Sheet2!$D$2:$E$3, 2, FALSE), 'patient-data'!I67)</f>
        <v>Indiana</v>
      </c>
      <c r="L67" t="e">
        <f>VLOOKUP( 'patient-data'!J67, Sheet2!$G$2:$H$9, 2, FALSE)</f>
        <v>#N/A</v>
      </c>
      <c r="M67" t="str">
        <f>IFERROR( CHOOSE('patient-data'!K67, "Good", "Normal", "Poor"), NA())</f>
        <v>Poor</v>
      </c>
      <c r="N67">
        <f>VLOOKUP('patient-data'!L67, Sheet2!$J$2:$K$4, 2, FALSE)</f>
        <v>1</v>
      </c>
      <c r="O67" t="b">
        <f>VLOOKUP(TRIM('patient-data'!M67), Sheet2!$M$2:$N$3, 2, FALSE)</f>
        <v>1</v>
      </c>
      <c r="P67" s="2">
        <f>'patient-data'!N67</f>
        <v>42576</v>
      </c>
    </row>
    <row r="68" spans="1:16" x14ac:dyDescent="0.3">
      <c r="A68" t="s">
        <v>188</v>
      </c>
      <c r="B68" t="str">
        <f>SUBSTITUTE(SUBSTITUTE('patient-data'!B68, ",", ""), ".", "")</f>
        <v>Jon</v>
      </c>
      <c r="C68" t="str">
        <f>TRIM(IF('patient-data'!C68 = "Dog", NA(),  'patient-data'!C68))</f>
        <v>White</v>
      </c>
      <c r="D68" t="str">
        <f>TRIM('patient-data'!D68)</f>
        <v>Male</v>
      </c>
      <c r="E68" s="1" t="b">
        <f>VLOOKUP(TRIM('patient-data'!E68), Sheet2!$A$1:$B$5, 2, 0)</f>
        <v>0</v>
      </c>
      <c r="F68">
        <f>'patient-data'!F68</f>
        <v>169.16</v>
      </c>
      <c r="G68">
        <f>IF('patient-data'!F68 &lt; 153, 153,  IF('patient-data'!F68 &gt; 183,  183, 'patient-data'!F68))</f>
        <v>169.16</v>
      </c>
      <c r="H68">
        <f>'patient-data'!G68</f>
        <v>90.08</v>
      </c>
      <c r="I68">
        <f>IF('patient-data'!G68 &lt; 64, 64,  IF('patient-data'!G68 &gt; 97,  97, 'patient-data'!G68))</f>
        <v>90.08</v>
      </c>
      <c r="J68" s="5">
        <f>IF(ISNUMBER('patient-data'!H68), 'patient-data'!H68, NA())</f>
        <v>26576</v>
      </c>
      <c r="K68" t="str">
        <f>IFERROR(VLOOKUP(SUBSTITUTE('patient-data'!I68, ",", ""), Sheet2!$D$2:$E$3, 2, FALSE), 'patient-data'!I68)</f>
        <v>Illinois</v>
      </c>
      <c r="L68" t="str">
        <f>VLOOKUP( 'patient-data'!J68, Sheet2!$G$2:$H$9, 2, FALSE)</f>
        <v>Cat</v>
      </c>
      <c r="M68" t="str">
        <f>IFERROR( CHOOSE('patient-data'!K68, "Good", "Normal", "Poor"), NA())</f>
        <v>Normal</v>
      </c>
      <c r="N68">
        <f>VLOOKUP('patient-data'!L68, Sheet2!$J$2:$K$4, 2, FALSE)</f>
        <v>2</v>
      </c>
      <c r="O68" t="b">
        <f>VLOOKUP(TRIM('patient-data'!M68), Sheet2!$M$2:$N$3, 2, FALSE)</f>
        <v>1</v>
      </c>
      <c r="P68" s="2">
        <f>'patient-data'!N68</f>
        <v>42576</v>
      </c>
    </row>
    <row r="69" spans="1:16" x14ac:dyDescent="0.3">
      <c r="A69" t="s">
        <v>191</v>
      </c>
      <c r="B69" t="str">
        <f>SUBSTITUTE(SUBSTITUTE('patient-data'!B69, ",", ""), ".", "")</f>
        <v>Shayne</v>
      </c>
      <c r="C69" t="str">
        <f>TRIM(IF('patient-data'!C69 = "Dog", NA(),  'patient-data'!C69))</f>
        <v>White</v>
      </c>
      <c r="D69" t="str">
        <f>TRIM('patient-data'!D69)</f>
        <v>Female</v>
      </c>
      <c r="E69" s="1" t="b">
        <f>VLOOKUP(TRIM('patient-data'!E69), Sheet2!$A$1:$B$5, 2, 0)</f>
        <v>0</v>
      </c>
      <c r="F69">
        <f>'patient-data'!F69</f>
        <v>157.01</v>
      </c>
      <c r="G69">
        <f>IF('patient-data'!F69 &lt; 153, 153,  IF('patient-data'!F69 &gt; 183,  183, 'patient-data'!F69))</f>
        <v>157.01</v>
      </c>
      <c r="H69">
        <f>'patient-data'!G69</f>
        <v>66.56</v>
      </c>
      <c r="I69">
        <f>IF('patient-data'!G69 &lt; 64, 64,  IF('patient-data'!G69 &gt; 97,  97, 'patient-data'!G69))</f>
        <v>66.56</v>
      </c>
      <c r="J69" s="5">
        <f>IF(ISNUMBER('patient-data'!H69), 'patient-data'!H69, NA())</f>
        <v>26394</v>
      </c>
      <c r="K69" t="str">
        <f>IFERROR(VLOOKUP(SUBSTITUTE('patient-data'!I69, ",", ""), Sheet2!$D$2:$E$3, 2, FALSE), 'patient-data'!I69)</f>
        <v>California</v>
      </c>
      <c r="L69" t="str">
        <f>VLOOKUP( 'patient-data'!J69, Sheet2!$G$2:$H$9, 2, FALSE)</f>
        <v xml:space="preserve">Dog </v>
      </c>
      <c r="M69" t="str">
        <f>IFERROR( CHOOSE('patient-data'!K69, "Good", "Normal", "Poor"), NA())</f>
        <v>Poor</v>
      </c>
      <c r="N69">
        <f>VLOOKUP('patient-data'!L69, Sheet2!$J$2:$K$4, 2, FALSE)</f>
        <v>1</v>
      </c>
      <c r="O69" t="b">
        <f>VLOOKUP(TRIM('patient-data'!M69), Sheet2!$M$2:$N$3, 2, FALSE)</f>
        <v>1</v>
      </c>
      <c r="P69" s="2">
        <f>'patient-data'!N69</f>
        <v>42576</v>
      </c>
    </row>
    <row r="70" spans="1:16" x14ac:dyDescent="0.3">
      <c r="A70" t="s">
        <v>193</v>
      </c>
      <c r="B70" t="str">
        <f>SUBSTITUTE(SUBSTITUTE('patient-data'!B70, ",", ""), ".", "")</f>
        <v>Thomas</v>
      </c>
      <c r="C70" t="str">
        <f>TRIM(IF('patient-data'!C70 = "Dog", NA(),  'patient-data'!C70))</f>
        <v>White</v>
      </c>
      <c r="D70" t="str">
        <f>TRIM('patient-data'!D70)</f>
        <v>Male</v>
      </c>
      <c r="E70" s="1" t="b">
        <f>VLOOKUP(TRIM('patient-data'!E70), Sheet2!$A$1:$B$5, 2, 0)</f>
        <v>0</v>
      </c>
      <c r="F70">
        <f>'patient-data'!F70</f>
        <v>167.51</v>
      </c>
      <c r="G70">
        <f>IF('patient-data'!F70 &lt; 153, 153,  IF('patient-data'!F70 &gt; 183,  183, 'patient-data'!F70))</f>
        <v>167.51</v>
      </c>
      <c r="H70">
        <f>'patient-data'!G70</f>
        <v>84.15</v>
      </c>
      <c r="I70">
        <f>IF('patient-data'!G70 &lt; 64, 64,  IF('patient-data'!G70 &gt; 97,  97, 'patient-data'!G70))</f>
        <v>84.15</v>
      </c>
      <c r="J70" s="5">
        <f>IF(ISNUMBER('patient-data'!H70), 'patient-data'!H70, NA())</f>
        <v>26499</v>
      </c>
      <c r="K70" t="str">
        <f>IFERROR(VLOOKUP(SUBSTITUTE('patient-data'!I70, ",", ""), Sheet2!$D$2:$E$3, 2, FALSE), 'patient-data'!I70)</f>
        <v>Pennsylvania</v>
      </c>
      <c r="L70" t="str">
        <f>VLOOKUP( 'patient-data'!J70, Sheet2!$G$2:$H$9, 2, FALSE)</f>
        <v>Bird</v>
      </c>
      <c r="M70" t="str">
        <f>IFERROR( CHOOSE('patient-data'!K70, "Good", "Normal", "Poor"), NA())</f>
        <v>Normal</v>
      </c>
      <c r="N70">
        <f>VLOOKUP('patient-data'!L70, Sheet2!$J$2:$K$4, 2, FALSE)</f>
        <v>3</v>
      </c>
      <c r="O70" t="b">
        <f>VLOOKUP(TRIM('patient-data'!M70), Sheet2!$M$2:$N$3, 2, FALSE)</f>
        <v>1</v>
      </c>
      <c r="P70" s="2">
        <f>'patient-data'!N70</f>
        <v>42576</v>
      </c>
    </row>
    <row r="71" spans="1:16" x14ac:dyDescent="0.3">
      <c r="A71" t="s">
        <v>195</v>
      </c>
      <c r="B71" t="str">
        <f>SUBSTITUTE(SUBSTITUTE('patient-data'!B71, ",", ""), ".", "")</f>
        <v>Valentine</v>
      </c>
      <c r="C71" t="str">
        <f>TRIM(IF('patient-data'!C71 = "Dog", NA(),  'patient-data'!C71))</f>
        <v>Hispanic</v>
      </c>
      <c r="D71" t="str">
        <f>TRIM('patient-data'!D71)</f>
        <v>Female</v>
      </c>
      <c r="E71" s="1" t="b">
        <f>VLOOKUP(TRIM('patient-data'!E71), Sheet2!$A$1:$B$5, 2, 0)</f>
        <v>0</v>
      </c>
      <c r="F71">
        <f>'patient-data'!F71</f>
        <v>160.47</v>
      </c>
      <c r="G71">
        <f>IF('patient-data'!F71 &lt; 153, 153,  IF('patient-data'!F71 &gt; 183,  183, 'patient-data'!F71))</f>
        <v>160.47</v>
      </c>
      <c r="H71">
        <f>'patient-data'!G71</f>
        <v>68.2</v>
      </c>
      <c r="I71">
        <f>IF('patient-data'!G71 &lt; 64, 64,  IF('patient-data'!G71 &gt; 97,  97, 'patient-data'!G71))</f>
        <v>68.2</v>
      </c>
      <c r="J71" s="5">
        <f>IF(ISNUMBER('patient-data'!H71), 'patient-data'!H71, NA())</f>
        <v>26404</v>
      </c>
      <c r="K71" t="str">
        <f>IFERROR(VLOOKUP(SUBSTITUTE('patient-data'!I71, ",", ""), Sheet2!$D$2:$E$3, 2, FALSE), 'patient-data'!I71)</f>
        <v>Tennessee</v>
      </c>
      <c r="L71" t="str">
        <f>VLOOKUP( 'patient-data'!J71, Sheet2!$G$2:$H$9, 2, FALSE)</f>
        <v>Cat</v>
      </c>
      <c r="M71" t="str">
        <f>IFERROR( CHOOSE('patient-data'!K71, "Good", "Normal", "Poor"), NA())</f>
        <v>Poor</v>
      </c>
      <c r="N71">
        <f>VLOOKUP('patient-data'!L71, Sheet2!$J$2:$K$4, 2, FALSE)</f>
        <v>3</v>
      </c>
      <c r="O71" t="b">
        <f>VLOOKUP(TRIM('patient-data'!M71), Sheet2!$M$2:$N$3, 2, FALSE)</f>
        <v>1</v>
      </c>
      <c r="P71" s="2">
        <f>'patient-data'!N71</f>
        <v>42576</v>
      </c>
    </row>
    <row r="72" spans="1:16" x14ac:dyDescent="0.3">
      <c r="A72" t="s">
        <v>198</v>
      </c>
      <c r="B72" t="str">
        <f>SUBSTITUTE(SUBSTITUTE('patient-data'!B72, ",", ""), ".", "")</f>
        <v>Cameron</v>
      </c>
      <c r="C72" t="str">
        <f>TRIM(IF('patient-data'!C72 = "Dog", NA(),  'patient-data'!C72))</f>
        <v>Black</v>
      </c>
      <c r="D72" t="str">
        <f>TRIM('patient-data'!D72)</f>
        <v>Female</v>
      </c>
      <c r="E72" s="1" t="b">
        <f>VLOOKUP(TRIM('patient-data'!E72), Sheet2!$A$1:$B$5, 2, 0)</f>
        <v>1</v>
      </c>
      <c r="F72">
        <f>'patient-data'!F72</f>
        <v>162.33000000000001</v>
      </c>
      <c r="G72">
        <f>IF('patient-data'!F72 &lt; 153, 153,  IF('patient-data'!F72 &gt; 183,  183, 'patient-data'!F72))</f>
        <v>162.33000000000001</v>
      </c>
      <c r="H72">
        <f>'patient-data'!G72</f>
        <v>66.47</v>
      </c>
      <c r="I72">
        <f>IF('patient-data'!G72 &lt; 64, 64,  IF('patient-data'!G72 &gt; 97,  97, 'patient-data'!G72))</f>
        <v>66.47</v>
      </c>
      <c r="J72" s="5">
        <f>IF(ISNUMBER('patient-data'!H72), 'patient-data'!H72, NA())</f>
        <v>26344</v>
      </c>
      <c r="K72" t="str">
        <f>IFERROR(VLOOKUP(SUBSTITUTE('patient-data'!I72, ",", ""), Sheet2!$D$2:$E$3, 2, FALSE), 'patient-data'!I72)</f>
        <v>California</v>
      </c>
      <c r="L72" t="e">
        <f>VLOOKUP( 'patient-data'!J72, Sheet2!$G$2:$H$9, 2, FALSE)</f>
        <v>#N/A</v>
      </c>
      <c r="M72" t="str">
        <f>IFERROR( CHOOSE('patient-data'!K72, "Good", "Normal", "Poor"), NA())</f>
        <v>Poor</v>
      </c>
      <c r="N72">
        <f>VLOOKUP('patient-data'!L72, Sheet2!$J$2:$K$4, 2, FALSE)</f>
        <v>1</v>
      </c>
      <c r="O72" t="b">
        <f>VLOOKUP(TRIM('patient-data'!M72), Sheet2!$M$2:$N$3, 2, FALSE)</f>
        <v>0</v>
      </c>
      <c r="P72" s="2">
        <f>'patient-data'!N72</f>
        <v>42576</v>
      </c>
    </row>
    <row r="73" spans="1:16" x14ac:dyDescent="0.3">
      <c r="A73" t="s">
        <v>200</v>
      </c>
      <c r="B73" t="str">
        <f>SUBSTITUTE(SUBSTITUTE('patient-data'!B73, ",", ""), ".", "")</f>
        <v>Eddie</v>
      </c>
      <c r="C73" t="str">
        <f>TRIM(IF('patient-data'!C73 = "Dog", NA(),  'patient-data'!C73))</f>
        <v>Hispanic</v>
      </c>
      <c r="D73" t="str">
        <f>TRIM('patient-data'!D73)</f>
        <v>Male</v>
      </c>
      <c r="E73" s="1" t="b">
        <f>VLOOKUP(TRIM('patient-data'!E73), Sheet2!$A$1:$B$5, 2, 0)</f>
        <v>0</v>
      </c>
      <c r="F73">
        <f>'patient-data'!F73</f>
        <v>175.67</v>
      </c>
      <c r="G73">
        <f>IF('patient-data'!F73 &lt; 153, 153,  IF('patient-data'!F73 &gt; 183,  183, 'patient-data'!F73))</f>
        <v>175.67</v>
      </c>
      <c r="H73">
        <f>'patient-data'!G73</f>
        <v>88.82</v>
      </c>
      <c r="I73">
        <f>IF('patient-data'!G73 &lt; 64, 64,  IF('patient-data'!G73 &gt; 97,  97, 'patient-data'!G73))</f>
        <v>88.82</v>
      </c>
      <c r="J73" s="5">
        <f>IF(ISNUMBER('patient-data'!H73), 'patient-data'!H73, NA())</f>
        <v>26941</v>
      </c>
      <c r="K73" t="str">
        <f>IFERROR(VLOOKUP(SUBSTITUTE('patient-data'!I73, ",", ""), Sheet2!$D$2:$E$3, 2, FALSE), 'patient-data'!I73)</f>
        <v>Georgia</v>
      </c>
      <c r="L73" t="e">
        <f>VLOOKUP( 'patient-data'!J73, Sheet2!$G$2:$H$9, 2, FALSE)</f>
        <v>#N/A</v>
      </c>
      <c r="M73" t="e">
        <f>IFERROR( CHOOSE('patient-data'!K73, "Good", "Normal", "Poor"), NA())</f>
        <v>#N/A</v>
      </c>
      <c r="N73">
        <f>VLOOKUP('patient-data'!L73, Sheet2!$J$2:$K$4, 2, FALSE)</f>
        <v>2</v>
      </c>
      <c r="O73" t="b">
        <f>VLOOKUP(TRIM('patient-data'!M73), Sheet2!$M$2:$N$3, 2, FALSE)</f>
        <v>0</v>
      </c>
      <c r="P73" s="2">
        <f>'patient-data'!N73</f>
        <v>42576</v>
      </c>
    </row>
    <row r="74" spans="1:16" x14ac:dyDescent="0.3">
      <c r="A74" t="s">
        <v>202</v>
      </c>
      <c r="B74" t="str">
        <f>SUBSTITUTE(SUBSTITUTE('patient-data'!B74, ",", ""), ".", "")</f>
        <v>Brian</v>
      </c>
      <c r="C74" t="str">
        <f>TRIM(IF('patient-data'!C74 = "Dog", NA(),  'patient-data'!C74))</f>
        <v>Hispanic</v>
      </c>
      <c r="D74" t="str">
        <f>TRIM('patient-data'!D74)</f>
        <v>Male</v>
      </c>
      <c r="E74" s="1" t="b">
        <f>VLOOKUP(TRIM('patient-data'!E74), Sheet2!$A$1:$B$5, 2, 0)</f>
        <v>0</v>
      </c>
      <c r="F74">
        <f>'patient-data'!F74</f>
        <v>174.25</v>
      </c>
      <c r="G74">
        <f>IF('patient-data'!F74 &lt; 153, 153,  IF('patient-data'!F74 &gt; 183,  183, 'patient-data'!F74))</f>
        <v>174.25</v>
      </c>
      <c r="H74">
        <f>'patient-data'!G74</f>
        <v>80.930000000000007</v>
      </c>
      <c r="I74">
        <f>IF('patient-data'!G74 &lt; 64, 64,  IF('patient-data'!G74 &gt; 97,  97, 'patient-data'!G74))</f>
        <v>80.930000000000007</v>
      </c>
      <c r="J74" s="5">
        <f>IF(ISNUMBER('patient-data'!H74), 'patient-data'!H74, NA())</f>
        <v>26364</v>
      </c>
      <c r="K74" t="str">
        <f>IFERROR(VLOOKUP(SUBSTITUTE('patient-data'!I74, ",", ""), Sheet2!$D$2:$E$3, 2, FALSE), 'patient-data'!I74)</f>
        <v>Virginia</v>
      </c>
      <c r="L74" t="str">
        <f>VLOOKUP( 'patient-data'!J74, Sheet2!$G$2:$H$9, 2, FALSE)</f>
        <v xml:space="preserve">Dog </v>
      </c>
      <c r="M74" t="str">
        <f>IFERROR( CHOOSE('patient-data'!K74, "Good", "Normal", "Poor"), NA())</f>
        <v>Normal</v>
      </c>
      <c r="N74">
        <f>VLOOKUP('patient-data'!L74, Sheet2!$J$2:$K$4, 2, FALSE)</f>
        <v>3</v>
      </c>
      <c r="O74" t="b">
        <f>VLOOKUP(TRIM('patient-data'!M74), Sheet2!$M$2:$N$3, 2, FALSE)</f>
        <v>1</v>
      </c>
      <c r="P74" s="2">
        <f>'patient-data'!N74</f>
        <v>42576</v>
      </c>
    </row>
    <row r="75" spans="1:16" x14ac:dyDescent="0.3">
      <c r="A75" t="s">
        <v>204</v>
      </c>
      <c r="B75" t="str">
        <f>SUBSTITUTE(SUBSTITUTE('patient-data'!B75, ",", ""), ".", "")</f>
        <v>Matthew</v>
      </c>
      <c r="C75" t="str">
        <f>TRIM(IF('patient-data'!C75 = "Dog", NA(),  'patient-data'!C75))</f>
        <v>White</v>
      </c>
      <c r="D75" t="str">
        <f>TRIM('patient-data'!D75)</f>
        <v>Female</v>
      </c>
      <c r="E75" s="1" t="b">
        <f>VLOOKUP(TRIM('patient-data'!E75), Sheet2!$A$1:$B$5, 2, 0)</f>
        <v>0</v>
      </c>
      <c r="F75">
        <f>'patient-data'!F75</f>
        <v>158.94</v>
      </c>
      <c r="G75">
        <f>IF('patient-data'!F75 &lt; 153, 153,  IF('patient-data'!F75 &gt; 183,  183, 'patient-data'!F75))</f>
        <v>158.94</v>
      </c>
      <c r="H75">
        <f>'patient-data'!G75</f>
        <v>65.14</v>
      </c>
      <c r="I75">
        <f>IF('patient-data'!G75 &lt; 64, 64,  IF('patient-data'!G75 &gt; 97,  97, 'patient-data'!G75))</f>
        <v>65.14</v>
      </c>
      <c r="J75" s="5">
        <f>IF(ISNUMBER('patient-data'!H75), 'patient-data'!H75, NA())</f>
        <v>26810</v>
      </c>
      <c r="K75" t="str">
        <f>IFERROR(VLOOKUP(SUBSTITUTE('patient-data'!I75, ",", ""), Sheet2!$D$2:$E$3, 2, FALSE), 'patient-data'!I75)</f>
        <v>Hawaii</v>
      </c>
      <c r="L75" t="str">
        <f>VLOOKUP( 'patient-data'!J75, Sheet2!$G$2:$H$9, 2, FALSE)</f>
        <v xml:space="preserve">Dog </v>
      </c>
      <c r="M75" t="str">
        <f>IFERROR( CHOOSE('patient-data'!K75, "Good", "Normal", "Poor"), NA())</f>
        <v>Good</v>
      </c>
      <c r="N75">
        <f>VLOOKUP('patient-data'!L75, Sheet2!$J$2:$K$4, 2, FALSE)</f>
        <v>3</v>
      </c>
      <c r="O75" t="b">
        <f>VLOOKUP(TRIM('patient-data'!M75), Sheet2!$M$2:$N$3, 2, FALSE)</f>
        <v>0</v>
      </c>
      <c r="P75" s="2">
        <f>'patient-data'!N75</f>
        <v>42576</v>
      </c>
    </row>
    <row r="76" spans="1:16" x14ac:dyDescent="0.3">
      <c r="A76" t="s">
        <v>207</v>
      </c>
      <c r="B76" t="str">
        <f>SUBSTITUTE(SUBSTITUTE('patient-data'!B76, ",", ""), ".", "")</f>
        <v>Leslie</v>
      </c>
      <c r="C76" t="str">
        <f>TRIM(IF('patient-data'!C76 = "Dog", NA(),  'patient-data'!C76))</f>
        <v>Asian</v>
      </c>
      <c r="D76" t="str">
        <f>TRIM('patient-data'!D76)</f>
        <v>Male</v>
      </c>
      <c r="E76" s="1" t="b">
        <f>VLOOKUP(TRIM('patient-data'!E76), Sheet2!$A$1:$B$5, 2, 0)</f>
        <v>0</v>
      </c>
      <c r="F76">
        <f>'patient-data'!F76</f>
        <v>172.72</v>
      </c>
      <c r="G76">
        <f>IF('patient-data'!F76 &lt; 153, 153,  IF('patient-data'!F76 &gt; 183,  183, 'patient-data'!F76))</f>
        <v>172.72</v>
      </c>
      <c r="H76">
        <f>'patient-data'!G76</f>
        <v>67.62</v>
      </c>
      <c r="I76">
        <f>IF('patient-data'!G76 &lt; 64, 64,  IF('patient-data'!G76 &gt; 97,  97, 'patient-data'!G76))</f>
        <v>67.62</v>
      </c>
      <c r="J76" s="5">
        <f>IF(ISNUMBER('patient-data'!H76), 'patient-data'!H76, NA())</f>
        <v>26333</v>
      </c>
      <c r="K76" t="str">
        <f>IFERROR(VLOOKUP(SUBSTITUTE('patient-data'!I76, ",", ""), Sheet2!$D$2:$E$3, 2, FALSE), 'patient-data'!I76)</f>
        <v>Ohio</v>
      </c>
      <c r="L76" t="str">
        <f>VLOOKUP( 'patient-data'!J76, Sheet2!$G$2:$H$9, 2, FALSE)</f>
        <v>Cat</v>
      </c>
      <c r="M76" t="str">
        <f>IFERROR( CHOOSE('patient-data'!K76, "Good", "Normal", "Poor"), NA())</f>
        <v>Good</v>
      </c>
      <c r="N76">
        <f>VLOOKUP('patient-data'!L76, Sheet2!$J$2:$K$4, 2, FALSE)</f>
        <v>2</v>
      </c>
      <c r="O76" t="b">
        <f>VLOOKUP(TRIM('patient-data'!M76), Sheet2!$M$2:$N$3, 2, FALSE)</f>
        <v>0</v>
      </c>
      <c r="P76" s="2">
        <f>'patient-data'!N76</f>
        <v>42576</v>
      </c>
    </row>
    <row r="77" spans="1:16" x14ac:dyDescent="0.3">
      <c r="A77" t="s">
        <v>209</v>
      </c>
      <c r="B77" t="str">
        <f>SUBSTITUTE(SUBSTITUTE('patient-data'!B77, ",", ""), ".", "")</f>
        <v>Jason</v>
      </c>
      <c r="C77" t="str">
        <f>TRIM(IF('patient-data'!C77 = "Dog", NA(),  'patient-data'!C77))</f>
        <v>White</v>
      </c>
      <c r="D77" t="str">
        <f>TRIM('patient-data'!D77)</f>
        <v>Female</v>
      </c>
      <c r="E77" s="1" t="b">
        <f>VLOOKUP(TRIM('patient-data'!E77), Sheet2!$A$1:$B$5, 2, 0)</f>
        <v>0</v>
      </c>
      <c r="F77">
        <f>'patient-data'!F77</f>
        <v>159.22999999999999</v>
      </c>
      <c r="G77">
        <f>IF('patient-data'!F77 &lt; 153, 153,  IF('patient-data'!F77 &gt; 183,  183, 'patient-data'!F77))</f>
        <v>159.22999999999999</v>
      </c>
      <c r="H77">
        <f>'patient-data'!G77</f>
        <v>69.959999999999994</v>
      </c>
      <c r="I77">
        <f>IF('patient-data'!G77 &lt; 64, 64,  IF('patient-data'!G77 &gt; 97,  97, 'patient-data'!G77))</f>
        <v>69.959999999999994</v>
      </c>
      <c r="J77" s="5">
        <f>IF(ISNUMBER('patient-data'!H77), 'patient-data'!H77, NA())</f>
        <v>26935</v>
      </c>
      <c r="K77" t="str">
        <f>IFERROR(VLOOKUP(SUBSTITUTE('patient-data'!I77, ",", ""), Sheet2!$D$2:$E$3, 2, FALSE), 'patient-data'!I77)</f>
        <v>Michigan</v>
      </c>
      <c r="L77" t="str">
        <f>VLOOKUP( 'patient-data'!J77, Sheet2!$G$2:$H$9, 2, FALSE)</f>
        <v xml:space="preserve">Dog </v>
      </c>
      <c r="M77" t="str">
        <f>IFERROR( CHOOSE('patient-data'!K77, "Good", "Normal", "Poor"), NA())</f>
        <v>Normal</v>
      </c>
      <c r="N77">
        <f>VLOOKUP('patient-data'!L77, Sheet2!$J$2:$K$4, 2, FALSE)</f>
        <v>3</v>
      </c>
      <c r="O77" t="b">
        <f>VLOOKUP(TRIM('patient-data'!M77), Sheet2!$M$2:$N$3, 2, FALSE)</f>
        <v>1</v>
      </c>
      <c r="P77" s="2">
        <f>'patient-data'!N77</f>
        <v>42576</v>
      </c>
    </row>
    <row r="78" spans="1:16" x14ac:dyDescent="0.3">
      <c r="A78" t="s">
        <v>211</v>
      </c>
      <c r="B78" t="str">
        <f>SUBSTITUTE(SUBSTITUTE('patient-data'!B78, ",", ""), ".", "")</f>
        <v>Sol</v>
      </c>
      <c r="C78" t="str">
        <f>TRIM(IF('patient-data'!C78 = "Dog", NA(),  'patient-data'!C78))</f>
        <v>White</v>
      </c>
      <c r="D78" t="str">
        <f>TRIM('patient-data'!D78)</f>
        <v>Male</v>
      </c>
      <c r="E78" s="1" t="b">
        <f>VLOOKUP(TRIM('patient-data'!E78), Sheet2!$A$1:$B$5, 2, 0)</f>
        <v>0</v>
      </c>
      <c r="F78">
        <f>'patient-data'!F78</f>
        <v>176.54</v>
      </c>
      <c r="G78">
        <f>IF('patient-data'!F78 &lt; 153, 153,  IF('patient-data'!F78 &gt; 183,  183, 'patient-data'!F78))</f>
        <v>176.54</v>
      </c>
      <c r="H78">
        <f>'patient-data'!G78</f>
        <v>90.76</v>
      </c>
      <c r="I78">
        <f>IF('patient-data'!G78 &lt; 64, 64,  IF('patient-data'!G78 &gt; 97,  97, 'patient-data'!G78))</f>
        <v>90.76</v>
      </c>
      <c r="J78" s="5">
        <f>IF(ISNUMBER('patient-data'!H78), 'patient-data'!H78, NA())</f>
        <v>26692</v>
      </c>
      <c r="K78" t="str">
        <f>IFERROR(VLOOKUP(SUBSTITUTE('patient-data'!I78, ",", ""), Sheet2!$D$2:$E$3, 2, FALSE), 'patient-data'!I78)</f>
        <v>Hawaii</v>
      </c>
      <c r="L78" t="e">
        <f>VLOOKUP( 'patient-data'!J78, Sheet2!$G$2:$H$9, 2, FALSE)</f>
        <v>#N/A</v>
      </c>
      <c r="M78" t="str">
        <f>IFERROR( CHOOSE('patient-data'!K78, "Good", "Normal", "Poor"), NA())</f>
        <v>Poor</v>
      </c>
      <c r="N78">
        <f>VLOOKUP('patient-data'!L78, Sheet2!$J$2:$K$4, 2, FALSE)</f>
        <v>3</v>
      </c>
      <c r="O78" t="b">
        <f>VLOOKUP(TRIM('patient-data'!M78), Sheet2!$M$2:$N$3, 2, FALSE)</f>
        <v>0</v>
      </c>
      <c r="P78" s="2">
        <f>'patient-data'!N78</f>
        <v>42607</v>
      </c>
    </row>
    <row r="79" spans="1:16" x14ac:dyDescent="0.3">
      <c r="A79" t="s">
        <v>213</v>
      </c>
      <c r="B79" t="str">
        <f>SUBSTITUTE(SUBSTITUTE('patient-data'!B79, ",", ""), ".", "")</f>
        <v>Connie</v>
      </c>
      <c r="C79" t="str">
        <f>TRIM(IF('patient-data'!C79 = "Dog", NA(),  'patient-data'!C79))</f>
        <v>Black</v>
      </c>
      <c r="D79" t="str">
        <f>TRIM('patient-data'!D79)</f>
        <v>Male</v>
      </c>
      <c r="E79" s="1" t="b">
        <f>VLOOKUP(TRIM('patient-data'!E79), Sheet2!$A$1:$B$5, 2, 0)</f>
        <v>0</v>
      </c>
      <c r="F79">
        <f>'patient-data'!F79</f>
        <v>184.34</v>
      </c>
      <c r="G79">
        <f>IF('patient-data'!F79 &lt; 153, 153,  IF('patient-data'!F79 &gt; 183,  183, 'patient-data'!F79))</f>
        <v>183</v>
      </c>
      <c r="H79">
        <f>'patient-data'!G79</f>
        <v>90.41</v>
      </c>
      <c r="I79">
        <f>IF('patient-data'!G79 &lt; 64, 64,  IF('patient-data'!G79 &gt; 97,  97, 'patient-data'!G79))</f>
        <v>90.41</v>
      </c>
      <c r="J79" s="5">
        <f>IF(ISNUMBER('patient-data'!H79), 'patient-data'!H79, NA())</f>
        <v>26455</v>
      </c>
      <c r="K79" t="str">
        <f>IFERROR(VLOOKUP(SUBSTITUTE('patient-data'!I79, ",", ""), Sheet2!$D$2:$E$3, 2, FALSE), 'patient-data'!I79)</f>
        <v>Florida</v>
      </c>
      <c r="L79" t="e">
        <f>VLOOKUP( 'patient-data'!J79, Sheet2!$G$2:$H$9, 2, FALSE)</f>
        <v>#N/A</v>
      </c>
      <c r="M79" t="str">
        <f>IFERROR( CHOOSE('patient-data'!K79, "Good", "Normal", "Poor"), NA())</f>
        <v>Poor</v>
      </c>
      <c r="N79">
        <f>VLOOKUP('patient-data'!L79, Sheet2!$J$2:$K$4, 2, FALSE)</f>
        <v>3</v>
      </c>
      <c r="O79" t="b">
        <f>VLOOKUP(TRIM('patient-data'!M79), Sheet2!$M$2:$N$3, 2, FALSE)</f>
        <v>1</v>
      </c>
      <c r="P79" s="2">
        <f>'patient-data'!N79</f>
        <v>42607</v>
      </c>
    </row>
    <row r="80" spans="1:16" x14ac:dyDescent="0.3">
      <c r="A80" t="s">
        <v>215</v>
      </c>
      <c r="B80" t="str">
        <f>SUBSTITUTE(SUBSTITUTE('patient-data'!B80, ",", ""), ".", "")</f>
        <v>Rudy</v>
      </c>
      <c r="C80" t="str">
        <f>TRIM(IF('patient-data'!C80 = "Dog", NA(),  'patient-data'!C80))</f>
        <v>White</v>
      </c>
      <c r="D80" t="str">
        <f>TRIM('patient-data'!D80)</f>
        <v>Female</v>
      </c>
      <c r="E80" s="1" t="b">
        <f>VLOOKUP(TRIM('patient-data'!E80), Sheet2!$A$1:$B$5, 2, 0)</f>
        <v>0</v>
      </c>
      <c r="F80">
        <f>'patient-data'!F80</f>
        <v>163.94</v>
      </c>
      <c r="G80">
        <f>IF('patient-data'!F80 &lt; 153, 153,  IF('patient-data'!F80 &gt; 183,  183, 'patient-data'!F80))</f>
        <v>163.94</v>
      </c>
      <c r="H80">
        <f>'patient-data'!G80</f>
        <v>71.47</v>
      </c>
      <c r="I80">
        <f>IF('patient-data'!G80 &lt; 64, 64,  IF('patient-data'!G80 &gt; 97,  97, 'patient-data'!G80))</f>
        <v>71.47</v>
      </c>
      <c r="J80" s="5">
        <f>IF(ISNUMBER('patient-data'!H80), 'patient-data'!H80, NA())</f>
        <v>26735</v>
      </c>
      <c r="K80" t="str">
        <f>IFERROR(VLOOKUP(SUBSTITUTE('patient-data'!I80, ",", ""), Sheet2!$D$2:$E$3, 2, FALSE), 'patient-data'!I80)</f>
        <v>Michigan</v>
      </c>
      <c r="L80" t="str">
        <f>VLOOKUP( 'patient-data'!J80, Sheet2!$G$2:$H$9, 2, FALSE)</f>
        <v>Cat</v>
      </c>
      <c r="M80" t="str">
        <f>IFERROR( CHOOSE('patient-data'!K80, "Good", "Normal", "Poor"), NA())</f>
        <v>Poor</v>
      </c>
      <c r="N80">
        <f>VLOOKUP('patient-data'!L80, Sheet2!$J$2:$K$4, 2, FALSE)</f>
        <v>2</v>
      </c>
      <c r="O80" t="b">
        <f>VLOOKUP(TRIM('patient-data'!M80), Sheet2!$M$2:$N$3, 2, FALSE)</f>
        <v>0</v>
      </c>
      <c r="P80" s="2">
        <f>'patient-data'!N80</f>
        <v>42607</v>
      </c>
    </row>
    <row r="81" spans="1:16" x14ac:dyDescent="0.3">
      <c r="A81" t="s">
        <v>217</v>
      </c>
      <c r="B81" t="str">
        <f>SUBSTITUTE(SUBSTITUTE('patient-data'!B81, ",", ""), ".", "")</f>
        <v>Michal</v>
      </c>
      <c r="C81" t="str">
        <f>TRIM(IF('patient-data'!C81 = "Dog", NA(),  'patient-data'!C81))</f>
        <v>Hispanic</v>
      </c>
      <c r="D81" t="str">
        <f>TRIM('patient-data'!D81)</f>
        <v>Female</v>
      </c>
      <c r="E81" s="1" t="b">
        <f>VLOOKUP(TRIM('patient-data'!E81), Sheet2!$A$1:$B$5, 2, 0)</f>
        <v>0</v>
      </c>
      <c r="F81">
        <f>'patient-data'!F81</f>
        <v>160.09</v>
      </c>
      <c r="G81">
        <f>IF('patient-data'!F81 &lt; 153, 153,  IF('patient-data'!F81 &gt; 183,  183, 'patient-data'!F81))</f>
        <v>160.09</v>
      </c>
      <c r="H81">
        <f>'patient-data'!G81</f>
        <v>68.94</v>
      </c>
      <c r="I81">
        <f>IF('patient-data'!G81 &lt; 64, 64,  IF('patient-data'!G81 &gt; 97,  97, 'patient-data'!G81))</f>
        <v>68.94</v>
      </c>
      <c r="J81" s="5">
        <f>IF(ISNUMBER('patient-data'!H81), 'patient-data'!H81, NA())</f>
        <v>26283</v>
      </c>
      <c r="K81" t="str">
        <f>IFERROR(VLOOKUP(SUBSTITUTE('patient-data'!I81, ",", ""), Sheet2!$D$2:$E$3, 2, FALSE), 'patient-data'!I81)</f>
        <v>South Carolina</v>
      </c>
      <c r="L81" t="str">
        <f>VLOOKUP( 'patient-data'!J81, Sheet2!$G$2:$H$9, 2, FALSE)</f>
        <v xml:space="preserve">Dog </v>
      </c>
      <c r="M81" t="str">
        <f>IFERROR( CHOOSE('patient-data'!K81, "Good", "Normal", "Poor"), NA())</f>
        <v>Good</v>
      </c>
      <c r="N81">
        <f>VLOOKUP('patient-data'!L81, Sheet2!$J$2:$K$4, 2, FALSE)</f>
        <v>2</v>
      </c>
      <c r="O81" t="b">
        <f>VLOOKUP(TRIM('patient-data'!M81), Sheet2!$M$2:$N$3, 2, FALSE)</f>
        <v>0</v>
      </c>
      <c r="P81" s="2">
        <f>'patient-data'!N81</f>
        <v>42607</v>
      </c>
    </row>
    <row r="82" spans="1:16" x14ac:dyDescent="0.3">
      <c r="A82" t="s">
        <v>220</v>
      </c>
      <c r="B82" t="str">
        <f>SUBSTITUTE(SUBSTITUTE('patient-data'!B82, ",", ""), ".", "")</f>
        <v>Darnell</v>
      </c>
      <c r="C82" t="str">
        <f>TRIM(IF('patient-data'!C82 = "Dog", NA(),  'patient-data'!C82))</f>
        <v>White</v>
      </c>
      <c r="D82" t="str">
        <f>TRIM('patient-data'!D82)</f>
        <v>Female</v>
      </c>
      <c r="E82" s="1" t="b">
        <f>VLOOKUP(TRIM('patient-data'!E82), Sheet2!$A$1:$B$5, 2, 0)</f>
        <v>1</v>
      </c>
      <c r="F82">
        <f>'patient-data'!F82</f>
        <v>162.32</v>
      </c>
      <c r="G82">
        <f>IF('patient-data'!F82 &lt; 153, 153,  IF('patient-data'!F82 &gt; 183,  183, 'patient-data'!F82))</f>
        <v>162.32</v>
      </c>
      <c r="H82">
        <f>'patient-data'!G82</f>
        <v>72.72</v>
      </c>
      <c r="I82">
        <f>IF('patient-data'!G82 &lt; 64, 64,  IF('patient-data'!G82 &gt; 97,  97, 'patient-data'!G82))</f>
        <v>72.72</v>
      </c>
      <c r="J82" s="5">
        <f>IF(ISNUMBER('patient-data'!H82), 'patient-data'!H82, NA())</f>
        <v>26545</v>
      </c>
      <c r="K82" t="str">
        <f>IFERROR(VLOOKUP(SUBSTITUTE('patient-data'!I82, ",", ""), Sheet2!$D$2:$E$3, 2, FALSE), 'patient-data'!I82)</f>
        <v>North Carolina</v>
      </c>
      <c r="L82" t="str">
        <f>VLOOKUP( 'patient-data'!J82, Sheet2!$G$2:$H$9, 2, FALSE)</f>
        <v>Bird</v>
      </c>
      <c r="M82" t="str">
        <f>IFERROR( CHOOSE('patient-data'!K82, "Good", "Normal", "Poor"), NA())</f>
        <v>Good</v>
      </c>
      <c r="N82">
        <f>VLOOKUP('patient-data'!L82, Sheet2!$J$2:$K$4, 2, FALSE)</f>
        <v>2</v>
      </c>
      <c r="O82" t="b">
        <f>VLOOKUP(TRIM('patient-data'!M82), Sheet2!$M$2:$N$3, 2, FALSE)</f>
        <v>1</v>
      </c>
      <c r="P82" s="2">
        <f>'patient-data'!N82</f>
        <v>42607</v>
      </c>
    </row>
    <row r="83" spans="1:16" x14ac:dyDescent="0.3">
      <c r="A83" t="s">
        <v>222</v>
      </c>
      <c r="B83" t="str">
        <f>SUBSTITUTE(SUBSTITUTE('patient-data'!B83, ",", ""), ".", "")</f>
        <v>Daryl</v>
      </c>
      <c r="C83" t="str">
        <f>TRIM(IF('patient-data'!C83 = "Dog", NA(),  'patient-data'!C83))</f>
        <v>White</v>
      </c>
      <c r="D83" t="str">
        <f>TRIM('patient-data'!D83)</f>
        <v>Female</v>
      </c>
      <c r="E83" s="1" t="b">
        <f>VLOOKUP(TRIM('patient-data'!E83), Sheet2!$A$1:$B$5, 2, 0)</f>
        <v>1</v>
      </c>
      <c r="F83">
        <f>'patient-data'!F83</f>
        <v>162.59</v>
      </c>
      <c r="G83">
        <f>IF('patient-data'!F83 &lt; 153, 153,  IF('patient-data'!F83 &gt; 183,  183, 'patient-data'!F83))</f>
        <v>162.59</v>
      </c>
      <c r="H83">
        <f>'patient-data'!G83</f>
        <v>69.760000000000005</v>
      </c>
      <c r="I83">
        <f>IF('patient-data'!G83 &lt; 64, 64,  IF('patient-data'!G83 &gt; 97,  97, 'patient-data'!G83))</f>
        <v>69.760000000000005</v>
      </c>
      <c r="J83" s="5">
        <f>IF(ISNUMBER('patient-data'!H83), 'patient-data'!H83, NA())</f>
        <v>26447</v>
      </c>
      <c r="K83" t="str">
        <f>IFERROR(VLOOKUP(SUBSTITUTE('patient-data'!I83, ",", ""), Sheet2!$D$2:$E$3, 2, FALSE), 'patient-data'!I83)</f>
        <v>Texas</v>
      </c>
      <c r="L83" t="str">
        <f>VLOOKUP( 'patient-data'!J83, Sheet2!$G$2:$H$9, 2, FALSE)</f>
        <v>Cat</v>
      </c>
      <c r="M83" t="str">
        <f>IFERROR( CHOOSE('patient-data'!K83, "Good", "Normal", "Poor"), NA())</f>
        <v>Normal</v>
      </c>
      <c r="N83">
        <f>VLOOKUP('patient-data'!L83, Sheet2!$J$2:$K$4, 2, FALSE)</f>
        <v>2</v>
      </c>
      <c r="O83" t="b">
        <f>VLOOKUP(TRIM('patient-data'!M83), Sheet2!$M$2:$N$3, 2, FALSE)</f>
        <v>1</v>
      </c>
      <c r="P83" s="2">
        <f>'patient-data'!N83</f>
        <v>42607</v>
      </c>
    </row>
    <row r="84" spans="1:16" x14ac:dyDescent="0.3">
      <c r="A84" t="s">
        <v>224</v>
      </c>
      <c r="B84" t="str">
        <f>SUBSTITUTE(SUBSTITUTE('patient-data'!B84, ",", ""), ".", "")</f>
        <v>Jordan</v>
      </c>
      <c r="C84" t="str">
        <f>TRIM(IF('patient-data'!C84 = "Dog", NA(),  'patient-data'!C84))</f>
        <v>White</v>
      </c>
      <c r="D84" t="str">
        <f>TRIM('patient-data'!D84)</f>
        <v>Male</v>
      </c>
      <c r="E84" s="1" t="b">
        <f>VLOOKUP(TRIM('patient-data'!E84), Sheet2!$A$1:$B$5, 2, 0)</f>
        <v>0</v>
      </c>
      <c r="F84">
        <f>'patient-data'!F84</f>
        <v>171.94</v>
      </c>
      <c r="G84">
        <f>IF('patient-data'!F84 &lt; 153, 153,  IF('patient-data'!F84 &gt; 183,  183, 'patient-data'!F84))</f>
        <v>171.94</v>
      </c>
      <c r="H84">
        <f>'patient-data'!G84</f>
        <v>82.11</v>
      </c>
      <c r="I84">
        <f>IF('patient-data'!G84 &lt; 64, 64,  IF('patient-data'!G84 &gt; 97,  97, 'patient-data'!G84))</f>
        <v>82.11</v>
      </c>
      <c r="J84" s="5">
        <f>IF(ISNUMBER('patient-data'!H84), 'patient-data'!H84, NA())</f>
        <v>26943</v>
      </c>
      <c r="K84" t="str">
        <f>IFERROR(VLOOKUP(SUBSTITUTE('patient-data'!I84, ",", ""), Sheet2!$D$2:$E$3, 2, FALSE), 'patient-data'!I84)</f>
        <v>Michigan</v>
      </c>
      <c r="L84" t="e">
        <f>VLOOKUP( 'patient-data'!J84, Sheet2!$G$2:$H$9, 2, FALSE)</f>
        <v>#N/A</v>
      </c>
      <c r="M84" t="str">
        <f>IFERROR( CHOOSE('patient-data'!K84, "Good", "Normal", "Poor"), NA())</f>
        <v>Good</v>
      </c>
      <c r="N84">
        <f>VLOOKUP('patient-data'!L84, Sheet2!$J$2:$K$4, 2, FALSE)</f>
        <v>1</v>
      </c>
      <c r="O84" t="b">
        <f>VLOOKUP(TRIM('patient-data'!M84), Sheet2!$M$2:$N$3, 2, FALSE)</f>
        <v>0</v>
      </c>
      <c r="P84" s="2">
        <f>'patient-data'!N84</f>
        <v>42607</v>
      </c>
    </row>
    <row r="85" spans="1:16" x14ac:dyDescent="0.3">
      <c r="A85" t="s">
        <v>226</v>
      </c>
      <c r="B85" t="str">
        <f>SUBSTITUTE(SUBSTITUTE('patient-data'!B85, ",", ""), ".", "")</f>
        <v>Kenneth</v>
      </c>
      <c r="C85" t="str">
        <f>TRIM(IF('patient-data'!C85 = "Dog", NA(),  'patient-data'!C85))</f>
        <v>White</v>
      </c>
      <c r="D85" t="str">
        <f>TRIM('patient-data'!D85)</f>
        <v>Female</v>
      </c>
      <c r="E85" s="1" t="b">
        <f>VLOOKUP(TRIM('patient-data'!E85), Sheet2!$A$1:$B$5, 2, 0)</f>
        <v>0</v>
      </c>
      <c r="F85">
        <f>'patient-data'!F85</f>
        <v>158.07</v>
      </c>
      <c r="G85">
        <f>IF('patient-data'!F85 &lt; 153, 153,  IF('patient-data'!F85 &gt; 183,  183, 'patient-data'!F85))</f>
        <v>158.07</v>
      </c>
      <c r="H85">
        <f>'patient-data'!G85</f>
        <v>69.8</v>
      </c>
      <c r="I85">
        <f>IF('patient-data'!G85 &lt; 64, 64,  IF('patient-data'!G85 &gt; 97,  97, 'patient-data'!G85))</f>
        <v>69.8</v>
      </c>
      <c r="J85" s="5">
        <f>IF(ISNUMBER('patient-data'!H85), 'patient-data'!H85, NA())</f>
        <v>26434</v>
      </c>
      <c r="K85" t="str">
        <f>IFERROR(VLOOKUP(SUBSTITUTE('patient-data'!I85, ",", ""), Sheet2!$D$2:$E$3, 2, FALSE), 'patient-data'!I85)</f>
        <v>Kansas</v>
      </c>
      <c r="L85" t="str">
        <f>VLOOKUP( 'patient-data'!J85, Sheet2!$G$2:$H$9, 2, FALSE)</f>
        <v xml:space="preserve">Dog </v>
      </c>
      <c r="M85" t="str">
        <f>IFERROR( CHOOSE('patient-data'!K85, "Good", "Normal", "Poor"), NA())</f>
        <v>Poor</v>
      </c>
      <c r="N85">
        <f>VLOOKUP('patient-data'!L85, Sheet2!$J$2:$K$4, 2, FALSE)</f>
        <v>3</v>
      </c>
      <c r="O85" t="b">
        <f>VLOOKUP(TRIM('patient-data'!M85), Sheet2!$M$2:$N$3, 2, FALSE)</f>
        <v>0</v>
      </c>
      <c r="P85" s="2">
        <f>'patient-data'!N85</f>
        <v>42607</v>
      </c>
    </row>
    <row r="86" spans="1:16" x14ac:dyDescent="0.3">
      <c r="A86" t="s">
        <v>229</v>
      </c>
      <c r="B86" t="str">
        <f>SUBSTITUTE(SUBSTITUTE('patient-data'!B86, ",", ""), ".", "")</f>
        <v>Raymond</v>
      </c>
      <c r="C86" t="str">
        <f>TRIM(IF('patient-data'!C86 = "Dog", NA(),  'patient-data'!C86))</f>
        <v>White</v>
      </c>
      <c r="D86" t="str">
        <f>TRIM('patient-data'!D86)</f>
        <v>Female</v>
      </c>
      <c r="E86" s="1" t="b">
        <f>VLOOKUP(TRIM('patient-data'!E86), Sheet2!$A$1:$B$5, 2, 0)</f>
        <v>0</v>
      </c>
      <c r="F86">
        <f>'patient-data'!F86</f>
        <v>158.35</v>
      </c>
      <c r="G86">
        <f>IF('patient-data'!F86 &lt; 153, 153,  IF('patient-data'!F86 &gt; 183,  183, 'patient-data'!F86))</f>
        <v>158.35</v>
      </c>
      <c r="H86">
        <f>'patient-data'!G86</f>
        <v>69.72</v>
      </c>
      <c r="I86">
        <f>IF('patient-data'!G86 &lt; 64, 64,  IF('patient-data'!G86 &gt; 97,  97, 'patient-data'!G86))</f>
        <v>69.72</v>
      </c>
      <c r="J86" s="5">
        <f>IF(ISNUMBER('patient-data'!H86), 'patient-data'!H86, NA())</f>
        <v>26452</v>
      </c>
      <c r="K86" t="str">
        <f>IFERROR(VLOOKUP(SUBSTITUTE('patient-data'!I86, ",", ""), Sheet2!$D$2:$E$3, 2, FALSE), 'patient-data'!I86)</f>
        <v>California</v>
      </c>
      <c r="L86" t="str">
        <f>VLOOKUP( 'patient-data'!J86, Sheet2!$G$2:$H$9, 2, FALSE)</f>
        <v>Cat</v>
      </c>
      <c r="M86" t="str">
        <f>IFERROR( CHOOSE('patient-data'!K86, "Good", "Normal", "Poor"), NA())</f>
        <v>Poor</v>
      </c>
      <c r="N86">
        <f>VLOOKUP('patient-data'!L86, Sheet2!$J$2:$K$4, 2, FALSE)</f>
        <v>1</v>
      </c>
      <c r="O86" t="b">
        <f>VLOOKUP(TRIM('patient-data'!M86), Sheet2!$M$2:$N$3, 2, FALSE)</f>
        <v>1</v>
      </c>
      <c r="P86" s="2">
        <f>'patient-data'!N86</f>
        <v>42607</v>
      </c>
    </row>
    <row r="87" spans="1:16" x14ac:dyDescent="0.3">
      <c r="A87" t="s">
        <v>231</v>
      </c>
      <c r="B87" t="str">
        <f>SUBSTITUTE(SUBSTITUTE('patient-data'!B87, ",", ""), ".", "")</f>
        <v>Elmer</v>
      </c>
      <c r="C87" t="str">
        <f>TRIM(IF('patient-data'!C87 = "Dog", NA(),  'patient-data'!C87))</f>
        <v>White</v>
      </c>
      <c r="D87" t="str">
        <f>TRIM('patient-data'!D87)</f>
        <v>Female</v>
      </c>
      <c r="E87" s="1" t="b">
        <f>VLOOKUP(TRIM('patient-data'!E87), Sheet2!$A$1:$B$5, 2, 0)</f>
        <v>0</v>
      </c>
      <c r="F87">
        <f>'patient-data'!F87</f>
        <v>162.18</v>
      </c>
      <c r="G87">
        <f>IF('patient-data'!F87 &lt; 153, 153,  IF('patient-data'!F87 &gt; 183,  183, 'patient-data'!F87))</f>
        <v>162.18</v>
      </c>
      <c r="H87">
        <f>'patient-data'!G87</f>
        <v>67.81</v>
      </c>
      <c r="I87">
        <f>IF('patient-data'!G87 &lt; 64, 64,  IF('patient-data'!G87 &gt; 97,  97, 'patient-data'!G87))</f>
        <v>67.81</v>
      </c>
      <c r="J87" s="5">
        <f>IF(ISNUMBER('patient-data'!H87), 'patient-data'!H87, NA())</f>
        <v>26383</v>
      </c>
      <c r="K87" t="str">
        <f>IFERROR(VLOOKUP(SUBSTITUTE('patient-data'!I87, ",", ""), Sheet2!$D$2:$E$3, 2, FALSE), 'patient-data'!I87)</f>
        <v>Washington</v>
      </c>
      <c r="L87" t="str">
        <f>VLOOKUP( 'patient-data'!J87, Sheet2!$G$2:$H$9, 2, FALSE)</f>
        <v>Bird</v>
      </c>
      <c r="M87" t="str">
        <f>IFERROR( CHOOSE('patient-data'!K87, "Good", "Normal", "Poor"), NA())</f>
        <v>Good</v>
      </c>
      <c r="N87">
        <f>VLOOKUP('patient-data'!L87, Sheet2!$J$2:$K$4, 2, FALSE)</f>
        <v>1</v>
      </c>
      <c r="O87" t="b">
        <f>VLOOKUP(TRIM('patient-data'!M87), Sheet2!$M$2:$N$3, 2, FALSE)</f>
        <v>1</v>
      </c>
      <c r="P87" s="2">
        <f>'patient-data'!N87</f>
        <v>42607</v>
      </c>
    </row>
    <row r="88" spans="1:16" x14ac:dyDescent="0.3">
      <c r="A88" t="s">
        <v>233</v>
      </c>
      <c r="B88" t="str">
        <f>SUBSTITUTE(SUBSTITUTE('patient-data'!B88, ",", ""), ".", "")</f>
        <v>Jimmy</v>
      </c>
      <c r="C88" t="str">
        <f>TRIM(IF('patient-data'!C88 = "Dog", NA(),  'patient-data'!C88))</f>
        <v>White</v>
      </c>
      <c r="D88" t="str">
        <f>TRIM('patient-data'!D88)</f>
        <v>Female</v>
      </c>
      <c r="E88" s="1" t="b">
        <f>VLOOKUP(TRIM('patient-data'!E88), Sheet2!$A$1:$B$5, 2, 0)</f>
        <v>0</v>
      </c>
      <c r="F88">
        <f>'patient-data'!F88</f>
        <v>159.38</v>
      </c>
      <c r="G88">
        <f>IF('patient-data'!F88 &lt; 153, 153,  IF('patient-data'!F88 &gt; 183,  183, 'patient-data'!F88))</f>
        <v>159.38</v>
      </c>
      <c r="H88">
        <f>'patient-data'!G88</f>
        <v>70.37</v>
      </c>
      <c r="I88">
        <f>IF('patient-data'!G88 &lt; 64, 64,  IF('patient-data'!G88 &gt; 97,  97, 'patient-data'!G88))</f>
        <v>70.37</v>
      </c>
      <c r="J88" s="5">
        <f>IF(ISNUMBER('patient-data'!H88), 'patient-data'!H88, NA())</f>
        <v>26937</v>
      </c>
      <c r="K88" t="str">
        <f>IFERROR(VLOOKUP(SUBSTITUTE('patient-data'!I88, ",", ""), Sheet2!$D$2:$E$3, 2, FALSE), 'patient-data'!I88)</f>
        <v>Washington</v>
      </c>
      <c r="L88" t="e">
        <f>VLOOKUP( 'patient-data'!J88, Sheet2!$G$2:$H$9, 2, FALSE)</f>
        <v>#N/A</v>
      </c>
      <c r="M88" t="str">
        <f>IFERROR( CHOOSE('patient-data'!K88, "Good", "Normal", "Poor"), NA())</f>
        <v>Normal</v>
      </c>
      <c r="N88">
        <f>VLOOKUP('patient-data'!L88, Sheet2!$J$2:$K$4, 2, FALSE)</f>
        <v>2</v>
      </c>
      <c r="O88" t="b">
        <f>VLOOKUP(TRIM('patient-data'!M88), Sheet2!$M$2:$N$3, 2, FALSE)</f>
        <v>1</v>
      </c>
      <c r="P88" s="2">
        <f>'patient-data'!N88</f>
        <v>42638</v>
      </c>
    </row>
    <row r="89" spans="1:16" x14ac:dyDescent="0.3">
      <c r="A89" t="s">
        <v>235</v>
      </c>
      <c r="B89" t="str">
        <f>SUBSTITUTE(SUBSTITUTE('patient-data'!B89, ",", ""), ".", "")</f>
        <v>Whitney</v>
      </c>
      <c r="C89" t="str">
        <f>TRIM(IF('patient-data'!C89 = "Dog", NA(),  'patient-data'!C89))</f>
        <v>White</v>
      </c>
      <c r="D89" t="str">
        <f>TRIM('patient-data'!D89)</f>
        <v>Male</v>
      </c>
      <c r="E89" s="1" t="b">
        <f>VLOOKUP(TRIM('patient-data'!E89), Sheet2!$A$1:$B$5, 2, 0)</f>
        <v>0</v>
      </c>
      <c r="F89">
        <f>'patient-data'!F89</f>
        <v>171.45</v>
      </c>
      <c r="G89">
        <f>IF('patient-data'!F89 &lt; 153, 153,  IF('patient-data'!F89 &gt; 183,  183, 'patient-data'!F89))</f>
        <v>171.45</v>
      </c>
      <c r="H89">
        <f>'patient-data'!G89</f>
        <v>84.29</v>
      </c>
      <c r="I89">
        <f>IF('patient-data'!G89 &lt; 64, 64,  IF('patient-data'!G89 &gt; 97,  97, 'patient-data'!G89))</f>
        <v>84.29</v>
      </c>
      <c r="J89" s="5">
        <f>IF(ISNUMBER('patient-data'!H89), 'patient-data'!H89, NA())</f>
        <v>26354</v>
      </c>
      <c r="K89" t="str">
        <f>IFERROR(VLOOKUP(SUBSTITUTE('patient-data'!I89, ",", ""), Sheet2!$D$2:$E$3, 2, FALSE), 'patient-data'!I89)</f>
        <v>Florida</v>
      </c>
      <c r="L89" t="str">
        <f>VLOOKUP( 'patient-data'!J89, Sheet2!$G$2:$H$9, 2, FALSE)</f>
        <v xml:space="preserve">Dog </v>
      </c>
      <c r="M89" t="str">
        <f>IFERROR( CHOOSE('patient-data'!K89, "Good", "Normal", "Poor"), NA())</f>
        <v>Normal</v>
      </c>
      <c r="N89">
        <f>VLOOKUP('patient-data'!L89, Sheet2!$J$2:$K$4, 2, FALSE)</f>
        <v>1</v>
      </c>
      <c r="O89" t="b">
        <f>VLOOKUP(TRIM('patient-data'!M89), Sheet2!$M$2:$N$3, 2, FALSE)</f>
        <v>1</v>
      </c>
      <c r="P89" s="2">
        <f>'patient-data'!N89</f>
        <v>42638</v>
      </c>
    </row>
    <row r="90" spans="1:16" x14ac:dyDescent="0.3">
      <c r="A90" t="s">
        <v>237</v>
      </c>
      <c r="B90" t="str">
        <f>SUBSTITUTE(SUBSTITUTE('patient-data'!B90, ",", ""), ".", "")</f>
        <v>Britt</v>
      </c>
      <c r="C90" t="str">
        <f>TRIM(IF('patient-data'!C90 = "Dog", NA(),  'patient-data'!C90))</f>
        <v>White</v>
      </c>
      <c r="D90" t="str">
        <f>TRIM('patient-data'!D90)</f>
        <v>Female</v>
      </c>
      <c r="E90" s="1" t="b">
        <f>VLOOKUP(TRIM('patient-data'!E90), Sheet2!$A$1:$B$5, 2, 0)</f>
        <v>1</v>
      </c>
      <c r="F90">
        <f>'patient-data'!F90</f>
        <v>163.16999999999999</v>
      </c>
      <c r="G90">
        <f>IF('patient-data'!F90 &lt; 153, 153,  IF('patient-data'!F90 &gt; 183,  183, 'patient-data'!F90))</f>
        <v>163.16999999999999</v>
      </c>
      <c r="H90">
        <f>'patient-data'!G90</f>
        <v>64.47</v>
      </c>
      <c r="I90">
        <f>IF('patient-data'!G90 &lt; 64, 64,  IF('patient-data'!G90 &gt; 97,  97, 'patient-data'!G90))</f>
        <v>64.47</v>
      </c>
      <c r="J90" s="5">
        <f>IF(ISNUMBER('patient-data'!H90), 'patient-data'!H90, NA())</f>
        <v>26834</v>
      </c>
      <c r="K90" t="str">
        <f>IFERROR(VLOOKUP(SUBSTITUTE('patient-data'!I90, ",", ""), Sheet2!$D$2:$E$3, 2, FALSE), 'patient-data'!I90)</f>
        <v>California</v>
      </c>
      <c r="L90" t="e">
        <f>VLOOKUP( 'patient-data'!J90, Sheet2!$G$2:$H$9, 2, FALSE)</f>
        <v>#N/A</v>
      </c>
      <c r="M90" t="str">
        <f>IFERROR( CHOOSE('patient-data'!K90, "Good", "Normal", "Poor"), NA())</f>
        <v>Normal</v>
      </c>
      <c r="N90">
        <f>VLOOKUP('patient-data'!L90, Sheet2!$J$2:$K$4, 2, FALSE)</f>
        <v>1</v>
      </c>
      <c r="O90" t="b">
        <f>VLOOKUP(TRIM('patient-data'!M90), Sheet2!$M$2:$N$3, 2, FALSE)</f>
        <v>0</v>
      </c>
      <c r="P90" s="2">
        <f>'patient-data'!N90</f>
        <v>42638</v>
      </c>
    </row>
    <row r="91" spans="1:16" x14ac:dyDescent="0.3">
      <c r="A91" t="s">
        <v>240</v>
      </c>
      <c r="B91" t="str">
        <f>SUBSTITUTE(SUBSTITUTE('patient-data'!B91, ",", ""), ".", "")</f>
        <v>Logan</v>
      </c>
      <c r="C91" t="str">
        <f>TRIM(IF('patient-data'!C91 = "Dog", NA(),  'patient-data'!C91))</f>
        <v>White</v>
      </c>
      <c r="D91" t="str">
        <f>TRIM('patient-data'!D91)</f>
        <v>Male</v>
      </c>
      <c r="E91" s="1" t="b">
        <f>VLOOKUP(TRIM('patient-data'!E91), Sheet2!$A$1:$B$5, 2, 0)</f>
        <v>0</v>
      </c>
      <c r="F91">
        <f>'patient-data'!F91</f>
        <v>183.1</v>
      </c>
      <c r="G91">
        <f>IF('patient-data'!F91 &lt; 153, 153,  IF('patient-data'!F91 &gt; 183,  183, 'patient-data'!F91))</f>
        <v>183</v>
      </c>
      <c r="H91">
        <f>'patient-data'!G91</f>
        <v>82.47</v>
      </c>
      <c r="I91">
        <f>IF('patient-data'!G91 &lt; 64, 64,  IF('patient-data'!G91 &gt; 97,  97, 'patient-data'!G91))</f>
        <v>82.47</v>
      </c>
      <c r="J91" s="5">
        <f>IF(ISNUMBER('patient-data'!H91), 'patient-data'!H91, NA())</f>
        <v>26596</v>
      </c>
      <c r="K91" t="str">
        <f>IFERROR(VLOOKUP(SUBSTITUTE('patient-data'!I91, ",", ""), Sheet2!$D$2:$E$3, 2, FALSE), 'patient-data'!I91)</f>
        <v>Ohio</v>
      </c>
      <c r="L91" t="str">
        <f>VLOOKUP( 'patient-data'!J91, Sheet2!$G$2:$H$9, 2, FALSE)</f>
        <v xml:space="preserve">Dog </v>
      </c>
      <c r="M91" t="str">
        <f>IFERROR( CHOOSE('patient-data'!K91, "Good", "Normal", "Poor"), NA())</f>
        <v>Poor</v>
      </c>
      <c r="N91">
        <f>VLOOKUP('patient-data'!L91, Sheet2!$J$2:$K$4, 2, FALSE)</f>
        <v>3</v>
      </c>
      <c r="O91" t="b">
        <f>VLOOKUP(TRIM('patient-data'!M91), Sheet2!$M$2:$N$3, 2, FALSE)</f>
        <v>1</v>
      </c>
      <c r="P91" s="2">
        <f>'patient-data'!N91</f>
        <v>42638</v>
      </c>
    </row>
    <row r="92" spans="1:16" x14ac:dyDescent="0.3">
      <c r="A92" t="s">
        <v>242</v>
      </c>
      <c r="B92" t="str">
        <f>SUBSTITUTE(SUBSTITUTE('patient-data'!B92, ",", ""), ".", "")</f>
        <v>Terry</v>
      </c>
      <c r="C92" t="str">
        <f>TRIM(IF('patient-data'!C92 = "Dog", NA(),  'patient-data'!C92))</f>
        <v>Hispanic</v>
      </c>
      <c r="D92" t="str">
        <f>TRIM('patient-data'!D92)</f>
        <v>Male</v>
      </c>
      <c r="E92" s="1" t="b">
        <f>VLOOKUP(TRIM('patient-data'!E92), Sheet2!$A$1:$B$5, 2, 0)</f>
        <v>0</v>
      </c>
      <c r="F92">
        <f>'patient-data'!F92</f>
        <v>177.14</v>
      </c>
      <c r="G92">
        <f>IF('patient-data'!F92 &lt; 153, 153,  IF('patient-data'!F92 &gt; 183,  183, 'patient-data'!F92))</f>
        <v>177.14</v>
      </c>
      <c r="H92">
        <f>'patient-data'!G92</f>
        <v>88.7</v>
      </c>
      <c r="I92">
        <f>IF('patient-data'!G92 &lt; 64, 64,  IF('patient-data'!G92 &gt; 97,  97, 'patient-data'!G92))</f>
        <v>88.7</v>
      </c>
      <c r="J92" s="5">
        <f>IF(ISNUMBER('patient-data'!H92), 'patient-data'!H92, NA())</f>
        <v>26261</v>
      </c>
      <c r="K92" t="str">
        <f>IFERROR(VLOOKUP(SUBSTITUTE('patient-data'!I92, ",", ""), Sheet2!$D$2:$E$3, 2, FALSE), 'patient-data'!I92)</f>
        <v>Indiana</v>
      </c>
      <c r="L92" t="str">
        <f>VLOOKUP( 'patient-data'!J92, Sheet2!$G$2:$H$9, 2, FALSE)</f>
        <v>Cat</v>
      </c>
      <c r="M92" t="str">
        <f>IFERROR( CHOOSE('patient-data'!K92, "Good", "Normal", "Poor"), NA())</f>
        <v>Poor</v>
      </c>
      <c r="N92">
        <f>VLOOKUP('patient-data'!L92, Sheet2!$J$2:$K$4, 2, FALSE)</f>
        <v>2</v>
      </c>
      <c r="O92" t="b">
        <f>VLOOKUP(TRIM('patient-data'!M92), Sheet2!$M$2:$N$3, 2, FALSE)</f>
        <v>1</v>
      </c>
      <c r="P92" s="2">
        <f>'patient-data'!N92</f>
        <v>42638</v>
      </c>
    </row>
    <row r="93" spans="1:16" x14ac:dyDescent="0.3">
      <c r="A93" t="s">
        <v>244</v>
      </c>
      <c r="B93" t="str">
        <f>SUBSTITUTE(SUBSTITUTE('patient-data'!B93, ",", ""), ".", "")</f>
        <v>Jamie</v>
      </c>
      <c r="C93" t="str">
        <f>TRIM(IF('patient-data'!C93 = "Dog", NA(),  'patient-data'!C93))</f>
        <v>Hispanic</v>
      </c>
      <c r="D93" t="str">
        <f>TRIM('patient-data'!D93)</f>
        <v>Male</v>
      </c>
      <c r="E93" s="1" t="b">
        <f>VLOOKUP(TRIM('patient-data'!E93), Sheet2!$A$1:$B$5, 2, 0)</f>
        <v>1</v>
      </c>
      <c r="F93">
        <f>'patient-data'!F93</f>
        <v>171.08</v>
      </c>
      <c r="G93">
        <f>IF('patient-data'!F93 &lt; 153, 153,  IF('patient-data'!F93 &gt; 183,  183, 'patient-data'!F93))</f>
        <v>171.08</v>
      </c>
      <c r="H93">
        <f>'patient-data'!G93</f>
        <v>72.510000000000005</v>
      </c>
      <c r="I93">
        <f>IF('patient-data'!G93 &lt; 64, 64,  IF('patient-data'!G93 &gt; 97,  97, 'patient-data'!G93))</f>
        <v>72.510000000000005</v>
      </c>
      <c r="J93" s="5">
        <f>IF(ISNUMBER('patient-data'!H93), 'patient-data'!H93, NA())</f>
        <v>26748</v>
      </c>
      <c r="K93" t="str">
        <f>IFERROR(VLOOKUP(SUBSTITUTE('patient-data'!I93, ",", ""), Sheet2!$D$2:$E$3, 2, FALSE), 'patient-data'!I93)</f>
        <v>Louisiana</v>
      </c>
      <c r="L93" t="e">
        <f>VLOOKUP( 'patient-data'!J93, Sheet2!$G$2:$H$9, 2, FALSE)</f>
        <v>#N/A</v>
      </c>
      <c r="M93" t="str">
        <f>IFERROR( CHOOSE('patient-data'!K93, "Good", "Normal", "Poor"), NA())</f>
        <v>Poor</v>
      </c>
      <c r="N93">
        <f>VLOOKUP('patient-data'!L93, Sheet2!$J$2:$K$4, 2, FALSE)</f>
        <v>2</v>
      </c>
      <c r="O93" t="b">
        <f>VLOOKUP(TRIM('patient-data'!M93), Sheet2!$M$2:$N$3, 2, FALSE)</f>
        <v>1</v>
      </c>
      <c r="P93" s="2">
        <f>'patient-data'!N93</f>
        <v>42638</v>
      </c>
    </row>
    <row r="94" spans="1:16" x14ac:dyDescent="0.3">
      <c r="A94" t="s">
        <v>246</v>
      </c>
      <c r="B94" t="str">
        <f>SUBSTITUTE(SUBSTITUTE('patient-data'!B94, ",", ""), ".", "")</f>
        <v>Lacy</v>
      </c>
      <c r="C94" t="str">
        <f>TRIM(IF('patient-data'!C94 = "Dog", NA(),  'patient-data'!C94))</f>
        <v>Hispanic</v>
      </c>
      <c r="D94" t="str">
        <f>TRIM('patient-data'!D94)</f>
        <v>Female</v>
      </c>
      <c r="E94" s="1" t="b">
        <f>VLOOKUP(TRIM('patient-data'!E94), Sheet2!$A$1:$B$5, 2, 0)</f>
        <v>0</v>
      </c>
      <c r="F94">
        <f>'patient-data'!F94</f>
        <v>159.33000000000001</v>
      </c>
      <c r="G94">
        <f>IF('patient-data'!F94 &lt; 153, 153,  IF('patient-data'!F94 &gt; 183,  183, 'patient-data'!F94))</f>
        <v>159.33000000000001</v>
      </c>
      <c r="H94">
        <f>'patient-data'!G94</f>
        <v>70.680000000000007</v>
      </c>
      <c r="I94">
        <f>IF('patient-data'!G94 &lt; 64, 64,  IF('patient-data'!G94 &gt; 97,  97, 'patient-data'!G94))</f>
        <v>70.680000000000007</v>
      </c>
      <c r="J94" s="5">
        <f>IF(ISNUMBER('patient-data'!H94), 'patient-data'!H94, NA())</f>
        <v>26836</v>
      </c>
      <c r="K94" t="str">
        <f>IFERROR(VLOOKUP(SUBSTITUTE('patient-data'!I94, ",", ""), Sheet2!$D$2:$E$3, 2, FALSE), 'patient-data'!I94)</f>
        <v>Texas</v>
      </c>
      <c r="L94" t="e">
        <f>VLOOKUP( 'patient-data'!J94, Sheet2!$G$2:$H$9, 2, FALSE)</f>
        <v>#N/A</v>
      </c>
      <c r="M94" t="str">
        <f>IFERROR( CHOOSE('patient-data'!K94, "Good", "Normal", "Poor"), NA())</f>
        <v>Poor</v>
      </c>
      <c r="N94">
        <f>VLOOKUP('patient-data'!L94, Sheet2!$J$2:$K$4, 2, FALSE)</f>
        <v>1</v>
      </c>
      <c r="O94" t="b">
        <f>VLOOKUP(TRIM('patient-data'!M94), Sheet2!$M$2:$N$3, 2, FALSE)</f>
        <v>1</v>
      </c>
      <c r="P94" s="2">
        <f>'patient-data'!N94</f>
        <v>42638</v>
      </c>
    </row>
    <row r="95" spans="1:16" x14ac:dyDescent="0.3">
      <c r="A95" t="s">
        <v>248</v>
      </c>
      <c r="B95" t="str">
        <f>SUBSTITUTE(SUBSTITUTE('patient-data'!B95, ",", ""), ".", "")</f>
        <v>Ronnie</v>
      </c>
      <c r="C95" t="str">
        <f>TRIM(IF('patient-data'!C95 = "Dog", NA(),  'patient-data'!C95))</f>
        <v>White</v>
      </c>
      <c r="D95" t="str">
        <f>TRIM('patient-data'!D95)</f>
        <v>Male</v>
      </c>
      <c r="E95" s="1" t="b">
        <f>VLOOKUP(TRIM('patient-data'!E95), Sheet2!$A$1:$B$5, 2, 0)</f>
        <v>1</v>
      </c>
      <c r="F95">
        <f>'patient-data'!F95</f>
        <v>185.43</v>
      </c>
      <c r="G95">
        <f>IF('patient-data'!F95 &lt; 153, 153,  IF('patient-data'!F95 &gt; 183,  183, 'patient-data'!F95))</f>
        <v>183</v>
      </c>
      <c r="H95">
        <f>'patient-data'!G95</f>
        <v>73.63</v>
      </c>
      <c r="I95">
        <f>IF('patient-data'!G95 &lt; 64, 64,  IF('patient-data'!G95 &gt; 97,  97, 'patient-data'!G95))</f>
        <v>73.63</v>
      </c>
      <c r="J95" s="5">
        <f>IF(ISNUMBER('patient-data'!H95), 'patient-data'!H95, NA())</f>
        <v>26820</v>
      </c>
      <c r="K95" t="str">
        <f>IFERROR(VLOOKUP(SUBSTITUTE('patient-data'!I95, ",", ""), Sheet2!$D$2:$E$3, 2, FALSE), 'patient-data'!I95)</f>
        <v>Iowa</v>
      </c>
      <c r="L95" t="str">
        <f>VLOOKUP( 'patient-data'!J95, Sheet2!$G$2:$H$9, 2, FALSE)</f>
        <v xml:space="preserve">Dog </v>
      </c>
      <c r="M95" t="str">
        <f>IFERROR( CHOOSE('patient-data'!K95, "Good", "Normal", "Poor"), NA())</f>
        <v>Poor</v>
      </c>
      <c r="N95">
        <f>VLOOKUP('patient-data'!L95, Sheet2!$J$2:$K$4, 2, FALSE)</f>
        <v>2</v>
      </c>
      <c r="O95" t="b">
        <f>VLOOKUP(TRIM('patient-data'!M95), Sheet2!$M$2:$N$3, 2, FALSE)</f>
        <v>0</v>
      </c>
      <c r="P95" s="2">
        <f>'patient-data'!N95</f>
        <v>42638</v>
      </c>
    </row>
    <row r="96" spans="1:16" x14ac:dyDescent="0.3">
      <c r="A96" t="s">
        <v>250</v>
      </c>
      <c r="B96" t="str">
        <f>SUBSTITUTE(SUBSTITUTE('patient-data'!B96, ",", ""), ".", "")</f>
        <v>Joseph</v>
      </c>
      <c r="C96" t="str">
        <f>TRIM(IF('patient-data'!C96 = "Dog", NA(),  'patient-data'!C96))</f>
        <v>White</v>
      </c>
      <c r="D96" t="str">
        <f>TRIM('patient-data'!D96)</f>
        <v>Female</v>
      </c>
      <c r="E96" s="1" t="b">
        <f>VLOOKUP(TRIM('patient-data'!E96), Sheet2!$A$1:$B$5, 2, 0)</f>
        <v>0</v>
      </c>
      <c r="F96">
        <f>'patient-data'!F96</f>
        <v>162.65</v>
      </c>
      <c r="G96">
        <f>IF('patient-data'!F96 &lt; 153, 153,  IF('patient-data'!F96 &gt; 183,  183, 'patient-data'!F96))</f>
        <v>162.65</v>
      </c>
      <c r="H96">
        <f>'patient-data'!G96</f>
        <v>73.989999999999995</v>
      </c>
      <c r="I96">
        <f>IF('patient-data'!G96 &lt; 64, 64,  IF('patient-data'!G96 &gt; 97,  97, 'patient-data'!G96))</f>
        <v>73.989999999999995</v>
      </c>
      <c r="J96" s="5">
        <f>IF(ISNUMBER('patient-data'!H96), 'patient-data'!H96, NA())</f>
        <v>26515</v>
      </c>
      <c r="K96" t="str">
        <f>IFERROR(VLOOKUP(SUBSTITUTE('patient-data'!I96, ",", ""), Sheet2!$D$2:$E$3, 2, FALSE), 'patient-data'!I96)</f>
        <v>Maryland</v>
      </c>
      <c r="L96" t="str">
        <f>VLOOKUP( 'patient-data'!J96, Sheet2!$G$2:$H$9, 2, FALSE)</f>
        <v>Cat</v>
      </c>
      <c r="M96" t="str">
        <f>IFERROR( CHOOSE('patient-data'!K96, "Good", "Normal", "Poor"), NA())</f>
        <v>Poor</v>
      </c>
      <c r="N96">
        <f>VLOOKUP('patient-data'!L96, Sheet2!$J$2:$K$4, 2, FALSE)</f>
        <v>1</v>
      </c>
      <c r="O96" t="b">
        <f>VLOOKUP(TRIM('patient-data'!M96), Sheet2!$M$2:$N$3, 2, FALSE)</f>
        <v>0</v>
      </c>
      <c r="P96" s="2">
        <f>'patient-data'!N96</f>
        <v>42668</v>
      </c>
    </row>
    <row r="97" spans="1:16" x14ac:dyDescent="0.3">
      <c r="A97" t="s">
        <v>252</v>
      </c>
      <c r="B97" t="str">
        <f>SUBSTITUTE(SUBSTITUTE('patient-data'!B97, ",", ""), ".", "")</f>
        <v>Stacy</v>
      </c>
      <c r="C97" t="str">
        <f>TRIM(IF('patient-data'!C97 = "Dog", NA(),  'patient-data'!C97))</f>
        <v>White</v>
      </c>
      <c r="D97" t="str">
        <f>TRIM('patient-data'!D97)</f>
        <v>Female</v>
      </c>
      <c r="E97" s="1" t="b">
        <f>VLOOKUP(TRIM('patient-data'!E97), Sheet2!$A$1:$B$5, 2, 0)</f>
        <v>0</v>
      </c>
      <c r="F97">
        <f>'patient-data'!F97</f>
        <v>159.44</v>
      </c>
      <c r="G97">
        <f>IF('patient-data'!F97 &lt; 153, 153,  IF('patient-data'!F97 &gt; 183,  183, 'patient-data'!F97))</f>
        <v>159.44</v>
      </c>
      <c r="H97">
        <f>'patient-data'!G97</f>
        <v>66.209999999999994</v>
      </c>
      <c r="I97">
        <f>IF('patient-data'!G97 &lt; 64, 64,  IF('patient-data'!G97 &gt; 97,  97, 'patient-data'!G97))</f>
        <v>66.209999999999994</v>
      </c>
      <c r="J97" s="5">
        <f>IF(ISNUMBER('patient-data'!H97), 'patient-data'!H97, NA())</f>
        <v>26611</v>
      </c>
      <c r="K97" t="str">
        <f>IFERROR(VLOOKUP(SUBSTITUTE('patient-data'!I97, ",", ""), Sheet2!$D$2:$E$3, 2, FALSE), 'patient-data'!I97)</f>
        <v>New York</v>
      </c>
      <c r="L97" t="str">
        <f>VLOOKUP( 'patient-data'!J97, Sheet2!$G$2:$H$9, 2, FALSE)</f>
        <v>Cat</v>
      </c>
      <c r="M97" t="str">
        <f>IFERROR( CHOOSE('patient-data'!K97, "Good", "Normal", "Poor"), NA())</f>
        <v>Good</v>
      </c>
      <c r="N97">
        <f>VLOOKUP('patient-data'!L97, Sheet2!$J$2:$K$4, 2, FALSE)</f>
        <v>2</v>
      </c>
      <c r="O97" t="b">
        <f>VLOOKUP(TRIM('patient-data'!M97), Sheet2!$M$2:$N$3, 2, FALSE)</f>
        <v>1</v>
      </c>
      <c r="P97" s="2">
        <f>'patient-data'!N97</f>
        <v>42668</v>
      </c>
    </row>
    <row r="98" spans="1:16" x14ac:dyDescent="0.3">
      <c r="A98" t="s">
        <v>254</v>
      </c>
      <c r="B98" t="str">
        <f>SUBSTITUTE(SUBSTITUTE('patient-data'!B98, ",", ""), ".", "")</f>
        <v>Anthony</v>
      </c>
      <c r="C98" t="str">
        <f>TRIM(IF('patient-data'!C98 = "Dog", NA(),  'patient-data'!C98))</f>
        <v>White</v>
      </c>
      <c r="D98" t="str">
        <f>TRIM('patient-data'!D98)</f>
        <v>Female</v>
      </c>
      <c r="E98" s="1" t="b">
        <f>VLOOKUP(TRIM('patient-data'!E98), Sheet2!$A$1:$B$5, 2, 0)</f>
        <v>0</v>
      </c>
      <c r="F98">
        <f>'patient-data'!F98</f>
        <v>164.11</v>
      </c>
      <c r="G98">
        <f>IF('patient-data'!F98 &lt; 153, 153,  IF('patient-data'!F98 &gt; 183,  183, 'patient-data'!F98))</f>
        <v>164.11</v>
      </c>
      <c r="H98">
        <f>'patient-data'!G98</f>
        <v>70.66</v>
      </c>
      <c r="I98">
        <f>IF('patient-data'!G98 &lt; 64, 64,  IF('patient-data'!G98 &gt; 97,  97, 'patient-data'!G98))</f>
        <v>70.66</v>
      </c>
      <c r="J98" s="5">
        <f>IF(ISNUMBER('patient-data'!H98), 'patient-data'!H98, NA())</f>
        <v>26467</v>
      </c>
      <c r="K98" t="str">
        <f>IFERROR(VLOOKUP(SUBSTITUTE('patient-data'!I98, ",", ""), Sheet2!$D$2:$E$3, 2, FALSE), 'patient-data'!I98)</f>
        <v>California</v>
      </c>
      <c r="L98" t="str">
        <f>VLOOKUP( 'patient-data'!J98, Sheet2!$G$2:$H$9, 2, FALSE)</f>
        <v xml:space="preserve">Dog </v>
      </c>
      <c r="M98" t="str">
        <f>IFERROR( CHOOSE('patient-data'!K98, "Good", "Normal", "Poor"), NA())</f>
        <v>Poor</v>
      </c>
      <c r="N98">
        <f>VLOOKUP('patient-data'!L98, Sheet2!$J$2:$K$4, 2, FALSE)</f>
        <v>2</v>
      </c>
      <c r="O98" t="b">
        <f>VLOOKUP(TRIM('patient-data'!M98), Sheet2!$M$2:$N$3, 2, FALSE)</f>
        <v>0</v>
      </c>
      <c r="P98" s="2">
        <f>'patient-data'!N98</f>
        <v>42668</v>
      </c>
    </row>
    <row r="99" spans="1:16" x14ac:dyDescent="0.3">
      <c r="A99" t="s">
        <v>256</v>
      </c>
      <c r="B99" t="str">
        <f>SUBSTITUTE(SUBSTITUTE('patient-data'!B99, ",", ""), ".", "")</f>
        <v>Alva</v>
      </c>
      <c r="C99" t="str">
        <f>TRIM(IF('patient-data'!C99 = "Dog", NA(),  'patient-data'!C99))</f>
        <v>White</v>
      </c>
      <c r="D99" t="str">
        <f>TRIM('patient-data'!D99)</f>
        <v>Female</v>
      </c>
      <c r="E99" s="1" t="b">
        <f>VLOOKUP(TRIM('patient-data'!E99), Sheet2!$A$1:$B$5, 2, 0)</f>
        <v>0</v>
      </c>
      <c r="F99">
        <f>'patient-data'!F99</f>
        <v>159.13</v>
      </c>
      <c r="G99">
        <f>IF('patient-data'!F99 &lt; 153, 153,  IF('patient-data'!F99 &gt; 183,  183, 'patient-data'!F99))</f>
        <v>159.13</v>
      </c>
      <c r="H99">
        <f>'patient-data'!G99</f>
        <v>66.959999999999994</v>
      </c>
      <c r="I99">
        <f>IF('patient-data'!G99 &lt; 64, 64,  IF('patient-data'!G99 &gt; 97,  97, 'patient-data'!G99))</f>
        <v>66.959999999999994</v>
      </c>
      <c r="J99" s="5">
        <f>IF(ISNUMBER('patient-data'!H99), 'patient-data'!H99, NA())</f>
        <v>26469</v>
      </c>
      <c r="K99" t="str">
        <f>IFERROR(VLOOKUP(SUBSTITUTE('patient-data'!I99, ",", ""), Sheet2!$D$2:$E$3, 2, FALSE), 'patient-data'!I99)</f>
        <v>Alabama</v>
      </c>
      <c r="L99" t="e">
        <f>VLOOKUP( 'patient-data'!J99, Sheet2!$G$2:$H$9, 2, FALSE)</f>
        <v>#N/A</v>
      </c>
      <c r="M99" t="str">
        <f>IFERROR( CHOOSE('patient-data'!K99, "Good", "Normal", "Poor"), NA())</f>
        <v>Good</v>
      </c>
      <c r="N99">
        <f>VLOOKUP('patient-data'!L99, Sheet2!$J$2:$K$4, 2, FALSE)</f>
        <v>3</v>
      </c>
      <c r="O99" t="b">
        <f>VLOOKUP(TRIM('patient-data'!M99), Sheet2!$M$2:$N$3, 2, FALSE)</f>
        <v>1</v>
      </c>
      <c r="P99" s="2">
        <f>'patient-data'!N99</f>
        <v>42668</v>
      </c>
    </row>
    <row r="100" spans="1:16" x14ac:dyDescent="0.3">
      <c r="A100" t="s">
        <v>258</v>
      </c>
      <c r="B100" t="str">
        <f>SUBSTITUTE(SUBSTITUTE('patient-data'!B100, ",", ""), ".", "")</f>
        <v>Dean</v>
      </c>
      <c r="C100" t="str">
        <f>TRIM(IF('patient-data'!C100 = "Dog", NA(),  'patient-data'!C100))</f>
        <v>White</v>
      </c>
      <c r="D100" t="str">
        <f>TRIM('patient-data'!D100)</f>
        <v>Female</v>
      </c>
      <c r="E100" s="1" t="b">
        <f>VLOOKUP(TRIM('patient-data'!E100), Sheet2!$A$1:$B$5, 2, 0)</f>
        <v>0</v>
      </c>
      <c r="F100">
        <f>'patient-data'!F100</f>
        <v>160.58000000000001</v>
      </c>
      <c r="G100">
        <f>IF('patient-data'!F100 &lt; 153, 153,  IF('patient-data'!F100 &gt; 183,  183, 'patient-data'!F100))</f>
        <v>160.58000000000001</v>
      </c>
      <c r="H100">
        <f>'patient-data'!G100</f>
        <v>71.489999999999995</v>
      </c>
      <c r="I100">
        <f>IF('patient-data'!G100 &lt; 64, 64,  IF('patient-data'!G100 &gt; 97,  97, 'patient-data'!G100))</f>
        <v>71.489999999999995</v>
      </c>
      <c r="J100" s="5">
        <f>IF(ISNUMBER('patient-data'!H100), 'patient-data'!H100, NA())</f>
        <v>26614</v>
      </c>
      <c r="K100" t="str">
        <f>IFERROR(VLOOKUP(SUBSTITUTE('patient-data'!I100, ",", ""), Sheet2!$D$2:$E$3, 2, FALSE), 'patient-data'!I100)</f>
        <v>Ohio</v>
      </c>
      <c r="L100" t="e">
        <f>VLOOKUP( 'patient-data'!J100, Sheet2!$G$2:$H$9, 2, FALSE)</f>
        <v>#N/A</v>
      </c>
      <c r="M100" t="str">
        <f>IFERROR( CHOOSE('patient-data'!K100, "Good", "Normal", "Poor"), NA())</f>
        <v>Good</v>
      </c>
      <c r="N100">
        <f>VLOOKUP('patient-data'!L100, Sheet2!$J$2:$K$4, 2, FALSE)</f>
        <v>3</v>
      </c>
      <c r="O100" t="b">
        <f>VLOOKUP(TRIM('patient-data'!M100), Sheet2!$M$2:$N$3, 2, FALSE)</f>
        <v>1</v>
      </c>
      <c r="P100" s="2">
        <f>'patient-data'!N100</f>
        <v>42668</v>
      </c>
    </row>
    <row r="101" spans="1:16" x14ac:dyDescent="0.3">
      <c r="A101" t="s">
        <v>260</v>
      </c>
      <c r="B101" t="str">
        <f>SUBSTITUTE(SUBSTITUTE('patient-data'!B101, ",", ""), ".", "")</f>
        <v>Luis</v>
      </c>
      <c r="C101" t="str">
        <f>TRIM(IF('patient-data'!C101 = "Dog", NA(),  'patient-data'!C101))</f>
        <v>Hispanic</v>
      </c>
      <c r="D101" t="str">
        <f>TRIM('patient-data'!D101)</f>
        <v>Female</v>
      </c>
      <c r="E101" s="1" t="b">
        <f>VLOOKUP(TRIM('patient-data'!E101), Sheet2!$A$1:$B$5, 2, 0)</f>
        <v>0</v>
      </c>
      <c r="F101">
        <f>'patient-data'!F101</f>
        <v>164.88</v>
      </c>
      <c r="G101">
        <f>IF('patient-data'!F101 &lt; 153, 153,  IF('patient-data'!F101 &gt; 183,  183, 'patient-data'!F101))</f>
        <v>164.88</v>
      </c>
      <c r="H101">
        <f>'patient-data'!G101</f>
        <v>68.069999999999993</v>
      </c>
      <c r="I101">
        <f>IF('patient-data'!G101 &lt; 64, 64,  IF('patient-data'!G101 &gt; 97,  97, 'patient-data'!G101))</f>
        <v>68.069999999999993</v>
      </c>
      <c r="J101" s="5">
        <f>IF(ISNUMBER('patient-data'!H101), 'patient-data'!H101, NA())</f>
        <v>26247</v>
      </c>
      <c r="K101" t="str">
        <f>IFERROR(VLOOKUP(SUBSTITUTE('patient-data'!I101, ",", ""), Sheet2!$D$2:$E$3, 2, FALSE), 'patient-data'!I101)</f>
        <v>Pennsylvania</v>
      </c>
      <c r="L101" t="str">
        <f>VLOOKUP( 'patient-data'!J101, Sheet2!$G$2:$H$9, 2, FALSE)</f>
        <v>Cat</v>
      </c>
      <c r="M101" t="str">
        <f>IFERROR( CHOOSE('patient-data'!K101, "Good", "Normal", "Poor"), NA())</f>
        <v>Poor</v>
      </c>
      <c r="N101">
        <f>VLOOKUP('patient-data'!L101, Sheet2!$J$2:$K$4, 2, FALSE)</f>
        <v>3</v>
      </c>
      <c r="O101" t="b">
        <f>VLOOKUP(TRIM('patient-data'!M101), Sheet2!$M$2:$N$3, 2, FALSE)</f>
        <v>1</v>
      </c>
      <c r="P101" s="2">
        <f>'patient-data'!N101</f>
        <v>42668</v>
      </c>
    </row>
  </sheetData>
  <autoFilter ref="A1:Q101" xr:uid="{4B3B1645-6BA4-4CEE-A8B0-3649B3214AD3}"/>
  <conditionalFormatting sqref="H2:H101">
    <cfRule type="cellIs" dxfId="1" priority="2" operator="lessThan">
      <formula>64</formula>
    </cfRule>
    <cfRule type="cellIs" dxfId="0" priority="1" operator="greaterThan">
      <formula>97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5DFB-F9D0-42FA-955A-F4B1B03A2437}">
  <dimension ref="A1:N8"/>
  <sheetViews>
    <sheetView workbookViewId="0">
      <selection activeCell="N7" sqref="N7"/>
    </sheetView>
  </sheetViews>
  <sheetFormatPr defaultRowHeight="14.4" x14ac:dyDescent="0.3"/>
  <cols>
    <col min="1" max="1" width="7.21875" bestFit="1" customWidth="1"/>
    <col min="2" max="2" width="10.33203125" bestFit="1" customWidth="1"/>
    <col min="4" max="4" width="13.109375" bestFit="1" customWidth="1"/>
  </cols>
  <sheetData>
    <row r="1" spans="1:14" x14ac:dyDescent="0.3">
      <c r="A1" s="4" t="s">
        <v>3</v>
      </c>
      <c r="B1" s="4" t="s">
        <v>276</v>
      </c>
    </row>
    <row r="2" spans="1:14" x14ac:dyDescent="0.3">
      <c r="A2" s="3" t="s">
        <v>267</v>
      </c>
      <c r="B2" s="3" t="b">
        <v>1</v>
      </c>
      <c r="D2" t="s">
        <v>278</v>
      </c>
      <c r="E2" t="s">
        <v>10</v>
      </c>
      <c r="G2" t="s">
        <v>11</v>
      </c>
      <c r="H2" t="s">
        <v>279</v>
      </c>
      <c r="J2" t="s">
        <v>273</v>
      </c>
      <c r="K2">
        <v>1</v>
      </c>
      <c r="M2" t="s">
        <v>266</v>
      </c>
      <c r="N2" t="b">
        <f>FALSE()</f>
        <v>0</v>
      </c>
    </row>
    <row r="3" spans="1:14" x14ac:dyDescent="0.3">
      <c r="A3" s="3" t="s">
        <v>266</v>
      </c>
      <c r="B3" s="3" t="b">
        <v>0</v>
      </c>
      <c r="D3" t="s">
        <v>277</v>
      </c>
      <c r="E3" t="s">
        <v>61</v>
      </c>
      <c r="G3" t="s">
        <v>19</v>
      </c>
      <c r="H3" t="e">
        <f>NA()</f>
        <v>#N/A</v>
      </c>
      <c r="J3" t="s">
        <v>272</v>
      </c>
      <c r="K3">
        <v>2</v>
      </c>
      <c r="M3" t="s">
        <v>267</v>
      </c>
      <c r="N3" t="b">
        <f>TRUE()</f>
        <v>1</v>
      </c>
    </row>
    <row r="4" spans="1:14" x14ac:dyDescent="0.3">
      <c r="A4" s="3" t="s">
        <v>36</v>
      </c>
      <c r="B4" s="3" t="b">
        <v>0</v>
      </c>
      <c r="G4" t="s">
        <v>23</v>
      </c>
      <c r="H4" t="s">
        <v>23</v>
      </c>
      <c r="J4" t="s">
        <v>274</v>
      </c>
      <c r="K4">
        <v>3</v>
      </c>
    </row>
    <row r="5" spans="1:14" x14ac:dyDescent="0.3">
      <c r="A5" s="3" t="s">
        <v>142</v>
      </c>
      <c r="B5" s="3" t="b">
        <v>1</v>
      </c>
      <c r="G5" t="s">
        <v>28</v>
      </c>
      <c r="H5" t="e">
        <f>NA()</f>
        <v>#N/A</v>
      </c>
    </row>
    <row r="6" spans="1:14" x14ac:dyDescent="0.3">
      <c r="G6" t="s">
        <v>48</v>
      </c>
      <c r="H6" t="s">
        <v>48</v>
      </c>
    </row>
    <row r="7" spans="1:14" x14ac:dyDescent="0.3">
      <c r="G7" t="s">
        <v>55</v>
      </c>
      <c r="H7" t="s">
        <v>55</v>
      </c>
    </row>
    <row r="8" spans="1:14" x14ac:dyDescent="0.3">
      <c r="G8" t="s">
        <v>84</v>
      </c>
      <c r="H8" t="e">
        <f>NA()</f>
        <v>#N/A</v>
      </c>
    </row>
  </sheetData>
  <sortState ref="J2:J4">
    <sortCondition ref="J2:J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patient-data</vt:lpstr>
      <vt:lpstr>patient-clean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Vikraant Pai</cp:lastModifiedBy>
  <dcterms:created xsi:type="dcterms:W3CDTF">2016-10-25T17:31:09Z</dcterms:created>
  <dcterms:modified xsi:type="dcterms:W3CDTF">2019-08-21T07:36:29Z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ffdc4509-08c0-48a1-ae08-3f93ae3c1b99</vt:lpwstr>
  </property>
</Properties>
</file>