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ython.xml" ContentType="application/vnd.ms-excel.pyth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ataAnalyst\Manufacturing DownTime\"/>
    </mc:Choice>
  </mc:AlternateContent>
  <xr:revisionPtr revIDLastSave="0" documentId="13_ncr:1_{844514DE-611F-4D21-BBC2-2B1E1D095AA0}" xr6:coauthVersionLast="47" xr6:coauthVersionMax="47" xr10:uidLastSave="{00000000-0000-0000-0000-000000000000}"/>
  <bookViews>
    <workbookView xWindow="-120" yWindow="-120" windowWidth="20730" windowHeight="11160" firstSheet="1" activeTab="4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Dashboard" sheetId="10" r:id="rId5"/>
  </sheets>
  <definedNames>
    <definedName name="_xlnm._FilterDatabase" localSheetId="0" hidden="1">'Line productivity'!$A$1:$F$39</definedName>
  </definedNames>
  <calcPr calcId="191029"/>
  <pivotCaches>
    <pivotCache cacheId="1" r:id="rId6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C26" i="10" a="1"/>
  <c r="C26" i="10" s="1"/>
  <c r="D3" i="3"/>
  <c r="D9" i="3"/>
  <c r="D12" i="3"/>
  <c r="D5" i="3"/>
  <c r="D13" i="3"/>
  <c r="D2" i="3"/>
  <c r="D8" i="3"/>
  <c r="D7" i="3"/>
  <c r="D11" i="3"/>
  <c r="D10" i="3"/>
  <c r="D4" i="3"/>
  <c r="D6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E29" i="10" l="1"/>
  <c r="G28" i="10"/>
  <c r="G31" i="10"/>
  <c r="C31" i="10"/>
  <c r="D30" i="10"/>
  <c r="F28" i="10"/>
  <c r="F31" i="10"/>
  <c r="G30" i="10"/>
  <c r="C30" i="10"/>
  <c r="D29" i="10"/>
  <c r="E28" i="10"/>
  <c r="E31" i="10"/>
  <c r="F30" i="10"/>
  <c r="G29" i="10"/>
  <c r="C29" i="10"/>
  <c r="C28" i="10"/>
  <c r="D28" i="10"/>
  <c r="D31" i="10"/>
  <c r="E30" i="10"/>
  <c r="F29" i="10"/>
  <c r="E5" i="3"/>
  <c r="E3" i="3"/>
  <c r="E6" i="3"/>
  <c r="E2" i="3"/>
  <c r="E10" i="3"/>
  <c r="E13" i="3"/>
  <c r="E9" i="3"/>
  <c r="E12" i="3"/>
  <c r="E8" i="3"/>
  <c r="E4" i="3"/>
  <c r="E11" i="3"/>
  <c r="E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<sst xmlns="http://schemas.openxmlformats.org/spreadsheetml/2006/main" count="150" uniqueCount="51">
  <si>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</si>
  <si>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</si>
  <si>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</si>
  <si>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</si>
  <si>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</si>
  <si>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</si>
  <si>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</si>
  <si>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</si>
  <si>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</si>
  <si>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</si>
  <si>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</si>
  <si>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</si>
  <si>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</si>
  <si>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</si>
  <si>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</si>
  <si>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</si>
  <si>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</si>
  <si>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</si>
  <si>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</si>
  <si>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</si>
  <si>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</si>
  <si>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</si>
  <si>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</si>
  <si>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</si>
  <si>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</si>
  <si>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</si>
  <si>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</si>
  <si>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</si>
  <si>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</si>
  <si>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</si>
  <si>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</si>
  <si>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</si>
  <si>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</si>
  <si>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</si>
  <si>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</si>
  <si>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</si>
  <si>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</si>
  <si>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</si>
  <si>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</si>
  <si>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</si>
  <si>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</si>
  <si>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</si>
  <si>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</si>
  <si>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</si>
  <si>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 (min)</t>
  </si>
  <si>
    <t>Row Labels</t>
  </si>
  <si>
    <t>Grand Total</t>
  </si>
  <si>
    <t>Sum of Efficiency</t>
  </si>
  <si>
    <t>Downtime</t>
  </si>
  <si>
    <t>Pareto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</si>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</sst>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0"/>
      <color theme="1"/>
      <name val="Aptos Narrow"/>
      <scheme val="minor"/>
    </font>
    <font>
      <b/>
      <sz val="10"/>
      <color theme="2" tint="-0.49998474074526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2" borderId="0" xfId="0" applyFont="1" applyFill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9" fontId="0" fillId="0" borderId="0" xfId="1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1" fillId="2" borderId="0" xfId="0" applyFont="1" applyFill="1" applyAlignment="1">
      <alignment horizontal="center"/>
    </xf>
    <xf numFmtId="0" fontId="7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2"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[Solution1.xlsx]Line productivity!PivotTable2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85000"/>
                    <a:lumOff val="15000"/>
                  </a:schemeClr>
                </a:solidFill>
              </a:rPr>
              <a:t>Efficiency by Operator</a:t>
            </a:r>
          </a:p>
        </c:rich>
      </c:tx>
      <c:layout>
        <c:manualLayout>
          <c:xMode val="edge"/>
          <c:yMode val="edge"/>
          <c:x val="0.3090833333333333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Ebrima" panose="02000000000000000000" pitchFamily="2" charset="0"/>
                  <a:ea typeface="Ebrima" panose="02000000000000000000" pitchFamily="2" charset="0"/>
                  <a:cs typeface="Ebrima" panose="02000000000000000000" pitchFamily="2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548615485564304"/>
          <c:y val="0.24481262758821817"/>
          <c:w val="0.6908048993875765"/>
          <c:h val="0.6395392242636337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'Line productivity'!$N$8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46-4496-A343-5009D336E2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Ebrima" panose="02000000000000000000" pitchFamily="2" charset="0"/>
                    <a:ea typeface="Ebrima" panose="02000000000000000000" pitchFamily="2" charset="0"/>
                    <a:cs typeface="Ebrima" panose="02000000000000000000" pitchFamily="2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productivity'!$M$9:$M$13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productivity'!$N$9:$N$13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496-A343-5009D336E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870398720"/>
        <c:axId val="870394880"/>
      </c:barChart>
      <c:catAx>
        <c:axId val="8703987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94880"/>
        <c:crosses val="autoZero"/>
        <c:auto val="1"/>
        <c:lblAlgn val="ctr"/>
        <c:lblOffset val="100"/>
        <c:noMultiLvlLbl val="0"/>
      </c:catAx>
      <c:valAx>
        <c:axId val="870394880"/>
        <c:scaling>
          <c:orientation val="minMax"/>
          <c:max val="0.70000000000000007"/>
          <c:min val="0"/>
        </c:scaling>
        <c:delete val="1"/>
        <c:axPos val="t"/>
        <c:numFmt formatCode="0%" sourceLinked="1"/>
        <c:majorTickMark val="none"/>
        <c:minorTickMark val="none"/>
        <c:tickLblPos val="nextTo"/>
        <c:crossAx val="87039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Downtime</a:t>
            </a:r>
            <a:r>
              <a:rPr lang="en-IN" baseline="0"/>
              <a:t> Factor Pareto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61393872941241"/>
          <c:y val="0.15577130528586838"/>
          <c:w val="0.89338606127058762"/>
          <c:h val="0.51636011517977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E94-4A5C-B4A5-BB67860F0DDE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E94-4A5C-B4A5-BB67860F0DDE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E94-4A5C-B4A5-BB67860F0DDE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E94-4A5C-B4A5-BB67860F0DD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E94-4A5C-B4A5-BB67860F0DDE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E94-4A5C-B4A5-BB67860F0DDE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94-4A5C-B4A5-BB67860F0DD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E94-4A5C-B4A5-BB67860F0DD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E94-4A5C-B4A5-BB67860F0DD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E94-4A5C-B4A5-BB67860F0DD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E94-4A5C-B4A5-BB67860F0DD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E94-4A5C-B4A5-BB67860F0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4-4A5C-B4A5-BB67860F0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1160544448"/>
        <c:axId val="1160539168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8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1E94-4A5C-B4A5-BB67860F0DDE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E94-4A5C-B4A5-BB67860F0D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94-4A5C-B4A5-BB67860F0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4201472"/>
        <c:axId val="1174205312"/>
      </c:lineChart>
      <c:catAx>
        <c:axId val="116054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539168"/>
        <c:crosses val="autoZero"/>
        <c:auto val="1"/>
        <c:lblAlgn val="ctr"/>
        <c:lblOffset val="100"/>
        <c:noMultiLvlLbl val="0"/>
      </c:catAx>
      <c:valAx>
        <c:axId val="11605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/>
                  <a:t>Downtime</a:t>
                </a:r>
              </a:p>
            </c:rich>
          </c:tx>
          <c:layout>
            <c:manualLayout>
              <c:xMode val="edge"/>
              <c:yMode val="edge"/>
              <c:x val="3.6012204745802232E-2"/>
              <c:y val="0.266270502594942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544448"/>
        <c:crosses val="autoZero"/>
        <c:crossBetween val="between"/>
      </c:valAx>
      <c:valAx>
        <c:axId val="117420531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201472"/>
        <c:crosses val="max"/>
        <c:crossBetween val="between"/>
      </c:valAx>
      <c:catAx>
        <c:axId val="1174201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4205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590550</xdr:colOff>
      <xdr:row>5</xdr:row>
      <xdr:rowOff>171450</xdr:rowOff>
    </xdr:from>
    <xdr:to>
      <xdr:col>5</xdr:col>
      <xdr:colOff>590550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AE95B-2768-4083-9AD4-16E14D740F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590550</xdr:colOff>
      <xdr:row>0</xdr:row>
      <xdr:rowOff>142875</xdr:rowOff>
    </xdr:from>
    <xdr:to>
      <xdr:col>5</xdr:col>
      <xdr:colOff>533400</xdr:colOff>
      <xdr:row>5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D6393B8-9CE8-023C-FCE2-C810F1B754C0}"/>
            </a:ext>
          </a:extLst>
        </xdr:cNvPr>
        <xdr:cNvSpPr txBox="1"/>
      </xdr:nvSpPr>
      <xdr:spPr>
        <a:xfrm>
          <a:off x="590550" y="142875"/>
          <a:ext cx="3829050" cy="800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5">
                  <a:lumMod val="7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Overall</a:t>
          </a:r>
          <a:r>
            <a:rPr lang="en-IN" sz="1600" b="1" baseline="0">
              <a:solidFill>
                <a:schemeClr val="accent5">
                  <a:lumMod val="7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 Line Efficiency is 65%</a:t>
          </a:r>
          <a:endParaRPr lang="en-IN" sz="1100" b="1" baseline="0">
            <a:latin typeface="Dubai" panose="020B0503030403030204" pitchFamily="34" charset="-78"/>
            <a:cs typeface="Dubai" panose="020B0503030403030204" pitchFamily="34" charset="-78"/>
          </a:endParaRPr>
        </a:p>
        <a:p>
          <a:r>
            <a:rPr lang="en-IN" sz="1100" b="1" baseline="0">
              <a:solidFill>
                <a:schemeClr val="bg2">
                  <a:lumMod val="50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We should place special focus on Mac</a:t>
          </a:r>
          <a:endParaRPr lang="en-IN" sz="1100" b="1">
            <a:solidFill>
              <a:schemeClr val="bg2">
                <a:lumMod val="50000"/>
              </a:schemeClr>
            </a:solidFill>
            <a:latin typeface="Dubai" panose="020B0503030403030204" pitchFamily="34" charset="-78"/>
            <a:cs typeface="Dubai" panose="020B0503030403030204" pitchFamily="34" charset="-78"/>
          </a:endParaRPr>
        </a:p>
      </xdr:txBody>
    </xdr:sp>
    <xdr:clientData/>
  </xdr:twoCellAnchor>
  <xdr:twoCellAnchor editAs="absolute">
    <xdr:from>
      <xdr:col>6</xdr:col>
      <xdr:colOff>704849</xdr:colOff>
      <xdr:row>5</xdr:row>
      <xdr:rowOff>171450</xdr:rowOff>
    </xdr:from>
    <xdr:to>
      <xdr:col>13</xdr:col>
      <xdr:colOff>161925</xdr:colOff>
      <xdr:row>18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18287A-1B6B-4EED-8F7F-5516E0932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704850</xdr:colOff>
      <xdr:row>0</xdr:row>
      <xdr:rowOff>142875</xdr:rowOff>
    </xdr:from>
    <xdr:to>
      <xdr:col>14</xdr:col>
      <xdr:colOff>476250</xdr:colOff>
      <xdr:row>5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6BCB0DF-8782-4DF3-8F6B-CB10945A2ACF}"/>
            </a:ext>
          </a:extLst>
        </xdr:cNvPr>
        <xdr:cNvSpPr txBox="1"/>
      </xdr:nvSpPr>
      <xdr:spPr>
        <a:xfrm>
          <a:off x="5429250" y="142875"/>
          <a:ext cx="5553075" cy="800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5">
                  <a:lumMod val="7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The TOP 5 Factor affecting 80% of the downtime</a:t>
          </a:r>
        </a:p>
        <a:p>
          <a:r>
            <a:rPr lang="en-IN" sz="1100" b="1" baseline="0">
              <a:solidFill>
                <a:schemeClr val="bg2">
                  <a:lumMod val="50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We should ignore the rest and focus on these</a:t>
          </a:r>
          <a:endParaRPr lang="en-IN" sz="1100" b="1">
            <a:solidFill>
              <a:schemeClr val="bg2">
                <a:lumMod val="50000"/>
              </a:schemeClr>
            </a:solidFill>
            <a:latin typeface="Dubai" panose="020B0503030403030204" pitchFamily="34" charset="-78"/>
            <a:cs typeface="Dubai" panose="020B0503030403030204" pitchFamily="34" charset="-78"/>
          </a:endParaRPr>
        </a:p>
      </xdr:txBody>
    </xdr:sp>
    <xdr:clientData/>
  </xdr:twoCellAnchor>
  <xdr:twoCellAnchor editAs="absolute">
    <xdr:from>
      <xdr:col>1</xdr:col>
      <xdr:colOff>95249</xdr:colOff>
      <xdr:row>19</xdr:row>
      <xdr:rowOff>95250</xdr:rowOff>
    </xdr:from>
    <xdr:to>
      <xdr:col>8</xdr:col>
      <xdr:colOff>457199</xdr:colOff>
      <xdr:row>23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E789599-60BF-4885-AD77-A40A45E0E00C}"/>
            </a:ext>
          </a:extLst>
        </xdr:cNvPr>
        <xdr:cNvSpPr txBox="1"/>
      </xdr:nvSpPr>
      <xdr:spPr>
        <a:xfrm>
          <a:off x="781049" y="3533775"/>
          <a:ext cx="6067425" cy="800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5">
                  <a:lumMod val="7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3 of</a:t>
          </a:r>
          <a:r>
            <a:rPr lang="en-IN" sz="1600" b="1" baseline="0">
              <a:solidFill>
                <a:schemeClr val="accent5">
                  <a:lumMod val="7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 the 5 main downtime factors are due to Operator</a:t>
          </a:r>
          <a:endParaRPr lang="en-IN" sz="1100" b="1" baseline="0">
            <a:latin typeface="Dubai" panose="020B0503030403030204" pitchFamily="34" charset="-78"/>
            <a:cs typeface="Dubai" panose="020B0503030403030204" pitchFamily="34" charset="-78"/>
          </a:endParaRPr>
        </a:p>
        <a:p>
          <a:r>
            <a:rPr lang="en-IN" sz="1100" b="1" baseline="0">
              <a:solidFill>
                <a:schemeClr val="bg2">
                  <a:lumMod val="50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We should focus on Machine Adjustment for everyone and Batch Change for Mac</a:t>
          </a:r>
          <a:endParaRPr lang="en-IN" sz="1100" b="1">
            <a:solidFill>
              <a:schemeClr val="bg2">
                <a:lumMod val="50000"/>
              </a:schemeClr>
            </a:solidFill>
            <a:latin typeface="Dubai" panose="020B0503030403030204" pitchFamily="34" charset="-78"/>
            <a:cs typeface="Dubai" panose="020B0503030403030204" pitchFamily="34" charset="-78"/>
          </a:endParaRPr>
        </a:p>
      </xdr:txBody>
    </xdr:sp>
    <xdr:clientData/>
  </xdr:twoCellAnchor>
  <xdr:twoCellAnchor>
    <xdr:from>
      <xdr:col>1</xdr:col>
      <xdr:colOff>666750</xdr:colOff>
      <xdr:row>27</xdr:row>
      <xdr:rowOff>9524</xdr:rowOff>
    </xdr:from>
    <xdr:to>
      <xdr:col>2</xdr:col>
      <xdr:colOff>828675</xdr:colOff>
      <xdr:row>29</xdr:row>
      <xdr:rowOff>285749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97C5C0A-C03B-ABFA-67D1-83BC32EE7EC3}"/>
            </a:ext>
          </a:extLst>
        </xdr:cNvPr>
        <xdr:cNvSpPr/>
      </xdr:nvSpPr>
      <xdr:spPr>
        <a:xfrm>
          <a:off x="1352550" y="4857749"/>
          <a:ext cx="847725" cy="847725"/>
        </a:xfrm>
        <a:prstGeom prst="rect">
          <a:avLst/>
        </a:prstGeom>
        <a:noFill/>
        <a:ln w="28575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9525</xdr:colOff>
      <xdr:row>29</xdr:row>
      <xdr:rowOff>276225</xdr:rowOff>
    </xdr:from>
    <xdr:to>
      <xdr:col>6</xdr:col>
      <xdr:colOff>9525</xdr:colOff>
      <xdr:row>31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A85C597-8B48-4B75-A2C7-962E4843FEB9}"/>
            </a:ext>
          </a:extLst>
        </xdr:cNvPr>
        <xdr:cNvSpPr/>
      </xdr:nvSpPr>
      <xdr:spPr>
        <a:xfrm>
          <a:off x="3895725" y="5753100"/>
          <a:ext cx="838200" cy="295275"/>
        </a:xfrm>
        <a:prstGeom prst="rect">
          <a:avLst/>
        </a:prstGeom>
        <a:noFill/>
        <a:ln w="28575">
          <a:solidFill>
            <a:schemeClr val="accent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absolute">
    <xdr:from>
      <xdr:col>9</xdr:col>
      <xdr:colOff>104775</xdr:colOff>
      <xdr:row>20</xdr:row>
      <xdr:rowOff>152400</xdr:rowOff>
    </xdr:from>
    <xdr:to>
      <xdr:col>13</xdr:col>
      <xdr:colOff>590550</xdr:colOff>
      <xdr:row>29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399A911-BCBE-4A20-A63E-7B8B8BDDF2BB}"/>
            </a:ext>
          </a:extLst>
        </xdr:cNvPr>
        <xdr:cNvSpPr txBox="1"/>
      </xdr:nvSpPr>
      <xdr:spPr>
        <a:xfrm>
          <a:off x="7181850" y="3771900"/>
          <a:ext cx="3228975" cy="1733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rIns="72000" rtlCol="0" anchor="ctr"/>
        <a:lstStyle/>
        <a:p>
          <a:pPr algn="ctr">
            <a:lnSpc>
              <a:spcPct val="100000"/>
            </a:lnSpc>
            <a:spcBef>
              <a:spcPts val="0"/>
            </a:spcBef>
          </a:pPr>
          <a:r>
            <a:rPr lang="en-IN" sz="1100" b="1">
              <a:ln>
                <a:noFill/>
              </a:ln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Recommendations </a:t>
          </a:r>
        </a:p>
        <a:p>
          <a:pPr algn="ctr">
            <a:lnSpc>
              <a:spcPct val="100000"/>
            </a:lnSpc>
            <a:spcBef>
              <a:spcPts val="0"/>
            </a:spcBef>
          </a:pPr>
          <a:endParaRPr lang="en-IN" sz="1100" b="0">
            <a:ln>
              <a:noFill/>
            </a:ln>
            <a:solidFill>
              <a:schemeClr val="bg2">
                <a:lumMod val="25000"/>
              </a:schemeClr>
            </a:solidFill>
            <a:latin typeface="Dubai" panose="020B0503030403030204" pitchFamily="34" charset="-78"/>
            <a:cs typeface="Dubai" panose="020B0503030403030204" pitchFamily="34" charset="-78"/>
          </a:endParaRPr>
        </a:p>
        <a:p>
          <a:pPr algn="ctr">
            <a:lnSpc>
              <a:spcPct val="100000"/>
            </a:lnSpc>
            <a:spcBef>
              <a:spcPts val="0"/>
            </a:spcBef>
          </a:pPr>
          <a:r>
            <a:rPr lang="en-IN" sz="1100" b="0">
              <a:ln>
                <a:noFill/>
              </a:ln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1)Start</a:t>
          </a:r>
          <a:r>
            <a:rPr lang="en-IN" sz="1100" b="0" baseline="0">
              <a:ln>
                <a:noFill/>
              </a:ln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 with machine adjustement training for all operators.</a:t>
          </a:r>
          <a:endParaRPr lang="en-IN" sz="1100" b="0">
            <a:ln>
              <a:noFill/>
            </a:ln>
            <a:solidFill>
              <a:schemeClr val="bg2">
                <a:lumMod val="25000"/>
              </a:schemeClr>
            </a:solidFill>
            <a:latin typeface="Dubai" panose="020B0503030403030204" pitchFamily="34" charset="-78"/>
            <a:cs typeface="Dubai" panose="020B0503030403030204" pitchFamily="34" charset="-78"/>
          </a:endParaRPr>
        </a:p>
        <a:p>
          <a:pPr algn="ctr">
            <a:lnSpc>
              <a:spcPct val="100000"/>
            </a:lnSpc>
          </a:pPr>
          <a:r>
            <a:rPr lang="en-IN" sz="1100" b="0">
              <a:ln>
                <a:noFill/>
              </a:ln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2)Provid</a:t>
          </a:r>
          <a:r>
            <a:rPr lang="en-IN" sz="1100" b="0" baseline="0">
              <a:ln>
                <a:noFill/>
              </a:ln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e special batch change training for Mac.</a:t>
          </a:r>
        </a:p>
        <a:p>
          <a:pPr algn="ctr">
            <a:lnSpc>
              <a:spcPct val="100000"/>
            </a:lnSpc>
          </a:pPr>
          <a:r>
            <a:rPr lang="en-IN" sz="1100" b="0" baseline="0">
              <a:ln>
                <a:noFill/>
              </a:ln>
              <a:solidFill>
                <a:schemeClr val="bg2">
                  <a:lumMod val="25000"/>
                </a:schemeClr>
              </a:solidFill>
              <a:latin typeface="Dubai" panose="020B0503030403030204" pitchFamily="34" charset="-78"/>
              <a:cs typeface="Dubai" panose="020B0503030403030204" pitchFamily="34" charset="-78"/>
            </a:rPr>
            <a:t>3)Apply preventive maintenance of machines and double check inventories.</a:t>
          </a:r>
          <a:endParaRPr lang="en-IN" sz="1100" b="0">
            <a:ln>
              <a:noFill/>
            </a:ln>
            <a:solidFill>
              <a:schemeClr val="bg2">
                <a:lumMod val="25000"/>
              </a:schemeClr>
            </a:solidFill>
            <a:latin typeface="Dubai" panose="020B0503030403030204" pitchFamily="34" charset="-78"/>
            <a:cs typeface="Dubai" panose="020B0503030403030204" pitchFamily="34" charset="-78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AMD6" refreshedDate="45591.942117129627" createdVersion="8" refreshedVersion="8" minRefreshableVersion="3" recordCount="38" xr:uid="{A4ECD1D9-F98C-4E21-9EA5-2602EE08897E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21">
      <sharedItems containsSemiMixedTypes="0" containsNonDate="0" containsDate="1" containsString="0" minDate="1899-12-30T01:00:00" maxDate="1899-12-30T22:55:00"/>
    </cacheField>
    <cacheField name="End Time" numFmtId="21">
      <sharedItems containsSemiMixedTypes="0" containsNonDate="0" containsDate="1" containsString="0" minDate="1899-12-30T02:45:00" maxDate="1899-12-31T01:05:00"/>
    </cacheField>
    <cacheField name="Batch Time (min)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/'Batch Time (min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7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43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1"/>
    <n v="60"/>
  </r>
  <r>
    <d v="2024-08-31T00:00:00"/>
    <s v="DC-600"/>
    <n v="422133"/>
    <x v="2"/>
    <d v="1899-12-30T11:35:00"/>
    <d v="1899-12-30T12:55:00"/>
    <n v="79.999999999999943"/>
    <n v="60"/>
  </r>
  <r>
    <d v="2024-08-31T00:00:00"/>
    <s v="DC-600"/>
    <n v="422134"/>
    <x v="0"/>
    <d v="1899-12-30T12:55:00"/>
    <d v="1899-12-30T14:45:00"/>
    <n v="110.0000000000001"/>
    <n v="60"/>
  </r>
  <r>
    <d v="2024-08-31T00:00:00"/>
    <s v="DC-600"/>
    <n v="422135"/>
    <x v="0"/>
    <d v="1899-12-30T14:45:00"/>
    <d v="1899-12-30T16:30:00"/>
    <n v="104.99999999999996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7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4"/>
    <n v="98"/>
  </r>
  <r>
    <d v="2024-09-02T00:00:00"/>
    <s v="CO-2L"/>
    <n v="422146"/>
    <x v="1"/>
    <d v="1899-12-30T16:50:00"/>
    <d v="1899-12-30T19:30:00"/>
    <n v="159.99999999999989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A19B6D-DD3A-46EC-86B7-846333A0BCC8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M8:N13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21" showAll="0"/>
    <pivotField numFmtId="21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 numFmtId="9"/>
  </dataFields>
  <formats count="2">
    <format dxfId="1">
      <pivotArea collapsedLevelsAreSubtotals="1" fieldPosition="0">
        <references count="1">
          <reference field="3" count="1">
            <x v="0"/>
          </reference>
        </references>
      </pivotArea>
    </format>
    <format dxfId="0">
      <pivotArea outline="0" collapsedLevelsAreSubtotals="1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N39"/>
  <sheetViews>
    <sheetView topLeftCell="B1" workbookViewId="0">
      <selection activeCell="N12" sqref="M8:N13"/>
    </sheetView>
  </sheetViews>
  <sheetFormatPr defaultRowHeight="14.25" x14ac:dyDescent="0.2"/>
  <cols>
    <col min="1" max="1" width="10.375" bestFit="1" customWidth="1"/>
    <col min="2" max="2" width="9.625" bestFit="1" customWidth="1"/>
    <col min="3" max="3" width="8.875" customWidth="1"/>
    <col min="4" max="4" width="9.375" bestFit="1" customWidth="1"/>
    <col min="5" max="5" width="9.625" bestFit="1" customWidth="1"/>
    <col min="6" max="6" width="8.875" customWidth="1"/>
    <col min="7" max="7" width="17.875" customWidth="1"/>
    <col min="8" max="8" width="16" customWidth="1"/>
    <col min="9" max="11" width="8.875" customWidth="1"/>
    <col min="13" max="13" width="13.125" bestFit="1" customWidth="1"/>
    <col min="14" max="14" width="16.25" bestFit="1" customWidth="1"/>
  </cols>
  <sheetData>
    <row r="1" spans="1:14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39</v>
      </c>
    </row>
    <row r="2" spans="1:14" x14ac:dyDescent="0.2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>
        <f>(F2-E2)*60*24</f>
        <v>135</v>
      </c>
      <c r="H2">
        <f>_xlfn.XLOOKUP($B2,Products!$A$2:$A$7,Products!$D$2:$D$7)</f>
        <v>60</v>
      </c>
    </row>
    <row r="3" spans="1:14" x14ac:dyDescent="0.2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>
        <f t="shared" ref="G3:G39" si="0">(F3-E3)*60*24</f>
        <v>99.999999999999972</v>
      </c>
      <c r="H3">
        <f>_xlfn.XLOOKUP($B3,Products!$A$2:$A$7,Products!$D$2:$D$7)</f>
        <v>60</v>
      </c>
    </row>
    <row r="4" spans="1:14" x14ac:dyDescent="0.2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>
        <f t="shared" si="0"/>
        <v>109.99999999999993</v>
      </c>
      <c r="H4">
        <f>_xlfn.XLOOKUP($B4,Products!$A$2:$A$7,Products!$D$2:$D$7)</f>
        <v>60</v>
      </c>
    </row>
    <row r="5" spans="1:14" x14ac:dyDescent="0.2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>
        <f t="shared" si="0"/>
        <v>99.999999999999972</v>
      </c>
      <c r="H5">
        <f>_xlfn.XLOOKUP($B5,Products!$A$2:$A$7,Products!$D$2:$D$7)</f>
        <v>60</v>
      </c>
    </row>
    <row r="6" spans="1:14" x14ac:dyDescent="0.2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>
        <f t="shared" si="0"/>
        <v>84.000000000000028</v>
      </c>
      <c r="H6">
        <f>_xlfn.XLOOKUP($B6,Products!$A$2:$A$7,Products!$D$2:$D$7)</f>
        <v>60</v>
      </c>
    </row>
    <row r="7" spans="1:14" x14ac:dyDescent="0.2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>
        <f t="shared" si="0"/>
        <v>59.999999999999943</v>
      </c>
      <c r="H7">
        <f>_xlfn.XLOOKUP($B7,Products!$A$2:$A$7,Products!$D$2:$D$7)</f>
        <v>60</v>
      </c>
    </row>
    <row r="8" spans="1:14" x14ac:dyDescent="0.2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>
        <f t="shared" si="0"/>
        <v>75.000000000000057</v>
      </c>
      <c r="H8">
        <f>_xlfn.XLOOKUP($B8,Products!$A$2:$A$7,Products!$D$2:$D$7)</f>
        <v>60</v>
      </c>
      <c r="M8" s="4" t="s">
        <v>45</v>
      </c>
      <c r="N8" t="s">
        <v>47</v>
      </c>
    </row>
    <row r="9" spans="1:14" x14ac:dyDescent="0.2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>
        <f t="shared" si="0"/>
        <v>119.99999999999997</v>
      </c>
      <c r="H9">
        <f>_xlfn.XLOOKUP($B9,Products!$A$2:$A$7,Products!$D$2:$D$7)</f>
        <v>60</v>
      </c>
      <c r="M9" s="5" t="s">
        <v>40</v>
      </c>
      <c r="N9" s="6">
        <v>0.66839378238341973</v>
      </c>
    </row>
    <row r="10" spans="1:14" x14ac:dyDescent="0.2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>
        <f t="shared" si="0"/>
        <v>85.000000000000014</v>
      </c>
      <c r="H10">
        <f>_xlfn.XLOOKUP($B10,Products!$A$2:$A$7,Products!$D$2:$D$7)</f>
        <v>60</v>
      </c>
      <c r="M10" s="5" t="s">
        <v>41</v>
      </c>
      <c r="N10" s="6">
        <v>0.64077669902912626</v>
      </c>
    </row>
    <row r="11" spans="1:14" x14ac:dyDescent="0.2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>
        <f t="shared" si="0"/>
        <v>112</v>
      </c>
      <c r="H11">
        <f>_xlfn.XLOOKUP($B11,Products!$A$2:$A$7,Products!$D$2:$D$7)</f>
        <v>60</v>
      </c>
      <c r="M11" s="5" t="s">
        <v>42</v>
      </c>
      <c r="N11" s="6">
        <v>0.63170731707317074</v>
      </c>
    </row>
    <row r="12" spans="1:14" x14ac:dyDescent="0.2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>
        <f t="shared" si="0"/>
        <v>74.999999999999972</v>
      </c>
      <c r="H12">
        <f>_xlfn.XLOOKUP($B12,Products!$A$2:$A$7,Products!$D$2:$D$7)</f>
        <v>60</v>
      </c>
      <c r="M12" s="5" t="s">
        <v>43</v>
      </c>
      <c r="N12" s="6">
        <v>0.60941176470588243</v>
      </c>
    </row>
    <row r="13" spans="1:14" x14ac:dyDescent="0.2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>
        <f t="shared" si="0"/>
        <v>85.000000000000014</v>
      </c>
      <c r="H13">
        <f>_xlfn.XLOOKUP($B13,Products!$A$2:$A$7,Products!$D$2:$D$7)</f>
        <v>60</v>
      </c>
      <c r="M13" s="5" t="s">
        <v>46</v>
      </c>
      <c r="N13" s="6">
        <v>0.64022809745982379</v>
      </c>
    </row>
    <row r="14" spans="1:14" x14ac:dyDescent="0.2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>
        <f t="shared" si="0"/>
        <v>133</v>
      </c>
      <c r="H14">
        <f>_xlfn.XLOOKUP($B14,Products!$A$2:$A$7,Products!$D$2:$D$7)</f>
        <v>60</v>
      </c>
    </row>
    <row r="15" spans="1:14" x14ac:dyDescent="0.2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>
        <f t="shared" si="0"/>
        <v>99.999999999999972</v>
      </c>
      <c r="H15">
        <f>_xlfn.XLOOKUP($B15,Products!$A$2:$A$7,Products!$D$2:$D$7)</f>
        <v>60</v>
      </c>
    </row>
    <row r="16" spans="1:14" x14ac:dyDescent="0.2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>
        <f t="shared" si="0"/>
        <v>80.000000000000028</v>
      </c>
      <c r="H16">
        <f>_xlfn.XLOOKUP($B16,Products!$A$2:$A$7,Products!$D$2:$D$7)</f>
        <v>60</v>
      </c>
    </row>
    <row r="17" spans="1:8" x14ac:dyDescent="0.2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>
        <f t="shared" si="0"/>
        <v>103.99999999999994</v>
      </c>
      <c r="H17">
        <f>_xlfn.XLOOKUP($B17,Products!$A$2:$A$7,Products!$D$2:$D$7)</f>
        <v>60</v>
      </c>
    </row>
    <row r="18" spans="1:8" x14ac:dyDescent="0.2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>
        <f t="shared" si="0"/>
        <v>83.000000000000028</v>
      </c>
      <c r="H18">
        <f>_xlfn.XLOOKUP($B18,Products!$A$2:$A$7,Products!$D$2:$D$7)</f>
        <v>60</v>
      </c>
    </row>
    <row r="19" spans="1:8" x14ac:dyDescent="0.2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>
        <f t="shared" si="0"/>
        <v>112.00000000000007</v>
      </c>
      <c r="H19">
        <f>_xlfn.XLOOKUP($B19,Products!$A$2:$A$7,Products!$D$2:$D$7)</f>
        <v>60</v>
      </c>
    </row>
    <row r="20" spans="1:8" x14ac:dyDescent="0.2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>
        <f t="shared" si="0"/>
        <v>74.999999999999886</v>
      </c>
      <c r="H20">
        <f>_xlfn.XLOOKUP($B20,Products!$A$2:$A$7,Products!$D$2:$D$7)</f>
        <v>60</v>
      </c>
    </row>
    <row r="21" spans="1:8" x14ac:dyDescent="0.2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>
        <f t="shared" si="0"/>
        <v>79.999999999999943</v>
      </c>
      <c r="H21">
        <f>_xlfn.XLOOKUP($B21,Products!$A$2:$A$7,Products!$D$2:$D$7)</f>
        <v>60</v>
      </c>
    </row>
    <row r="22" spans="1:8" x14ac:dyDescent="0.2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>
        <f t="shared" si="0"/>
        <v>90</v>
      </c>
      <c r="H22">
        <f>_xlfn.XLOOKUP($B22,Products!$A$2:$A$7,Products!$D$2:$D$7)</f>
        <v>60</v>
      </c>
    </row>
    <row r="23" spans="1:8" x14ac:dyDescent="0.2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>
        <f t="shared" si="0"/>
        <v>60.000000000000021</v>
      </c>
      <c r="H23">
        <f>_xlfn.XLOOKUP($B23,Products!$A$2:$A$7,Products!$D$2:$D$7)</f>
        <v>60</v>
      </c>
    </row>
    <row r="24" spans="1:8" x14ac:dyDescent="0.2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>
        <f t="shared" si="0"/>
        <v>79.999999999999943</v>
      </c>
      <c r="H24">
        <f>_xlfn.XLOOKUP($B24,Products!$A$2:$A$7,Products!$D$2:$D$7)</f>
        <v>60</v>
      </c>
    </row>
    <row r="25" spans="1:8" x14ac:dyDescent="0.2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>
        <f t="shared" si="0"/>
        <v>110.0000000000001</v>
      </c>
      <c r="H25">
        <f>_xlfn.XLOOKUP($B25,Products!$A$2:$A$7,Products!$D$2:$D$7)</f>
        <v>60</v>
      </c>
    </row>
    <row r="26" spans="1:8" x14ac:dyDescent="0.2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>
        <f t="shared" si="0"/>
        <v>104.99999999999996</v>
      </c>
      <c r="H26">
        <f>_xlfn.XLOOKUP($B26,Products!$A$2:$A$7,Products!$D$2:$D$7)</f>
        <v>60</v>
      </c>
    </row>
    <row r="27" spans="1:8" x14ac:dyDescent="0.2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>
        <f t="shared" si="0"/>
        <v>59.999999999999943</v>
      </c>
      <c r="H27">
        <f>_xlfn.XLOOKUP($B27,Products!$A$2:$A$7,Products!$D$2:$D$7)</f>
        <v>60</v>
      </c>
    </row>
    <row r="28" spans="1:8" x14ac:dyDescent="0.2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>
        <f t="shared" si="0"/>
        <v>104.99999999999997</v>
      </c>
      <c r="H28">
        <f>_xlfn.XLOOKUP($B28,Products!$A$2:$A$7,Products!$D$2:$D$7)</f>
        <v>60</v>
      </c>
    </row>
    <row r="29" spans="1:8" x14ac:dyDescent="0.2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>
        <f t="shared" si="0"/>
        <v>80.000000000000014</v>
      </c>
      <c r="H29">
        <f>_xlfn.XLOOKUP($B29,Products!$A$2:$A$7,Products!$D$2:$D$7)</f>
        <v>60</v>
      </c>
    </row>
    <row r="30" spans="1:8" x14ac:dyDescent="0.2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>
        <f t="shared" si="0"/>
        <v>94.999999999999986</v>
      </c>
      <c r="H30">
        <f>_xlfn.XLOOKUP($B30,Products!$A$2:$A$7,Products!$D$2:$D$7)</f>
        <v>60</v>
      </c>
    </row>
    <row r="31" spans="1:8" x14ac:dyDescent="0.2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>
        <f t="shared" si="0"/>
        <v>123.00000000000004</v>
      </c>
      <c r="H31">
        <f>_xlfn.XLOOKUP($B31,Products!$A$2:$A$7,Products!$D$2:$D$7)</f>
        <v>60</v>
      </c>
    </row>
    <row r="32" spans="1:8" x14ac:dyDescent="0.2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>
        <f t="shared" si="0"/>
        <v>67</v>
      </c>
      <c r="H32">
        <f>_xlfn.XLOOKUP($B32,Products!$A$2:$A$7,Products!$D$2:$D$7)</f>
        <v>60</v>
      </c>
    </row>
    <row r="33" spans="1:8" x14ac:dyDescent="0.2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>
        <f t="shared" si="0"/>
        <v>90</v>
      </c>
      <c r="H33">
        <f>_xlfn.XLOOKUP($B33,Products!$A$2:$A$7,Products!$D$2:$D$7)</f>
        <v>60</v>
      </c>
    </row>
    <row r="34" spans="1:8" x14ac:dyDescent="0.2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>
        <f t="shared" si="0"/>
        <v>117.9999999999999</v>
      </c>
      <c r="H34">
        <f>_xlfn.XLOOKUP($B34,Products!$A$2:$A$7,Products!$D$2:$D$7)</f>
        <v>60</v>
      </c>
    </row>
    <row r="35" spans="1:8" x14ac:dyDescent="0.2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>
        <f t="shared" si="0"/>
        <v>152.00000000000011</v>
      </c>
      <c r="H35">
        <f>_xlfn.XLOOKUP($B35,Products!$A$2:$A$7,Products!$D$2:$D$7)</f>
        <v>98</v>
      </c>
    </row>
    <row r="36" spans="1:8" x14ac:dyDescent="0.2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>
        <f t="shared" si="0"/>
        <v>120.00000000000004</v>
      </c>
      <c r="H36">
        <f>_xlfn.XLOOKUP($B36,Products!$A$2:$A$7,Products!$D$2:$D$7)</f>
        <v>98</v>
      </c>
    </row>
    <row r="37" spans="1:8" x14ac:dyDescent="0.2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>
        <f t="shared" si="0"/>
        <v>159.99999999999989</v>
      </c>
      <c r="H37">
        <f>_xlfn.XLOOKUP($B37,Products!$A$2:$A$7,Products!$D$2:$D$7)</f>
        <v>98</v>
      </c>
    </row>
    <row r="38" spans="1:8" x14ac:dyDescent="0.2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>
        <f t="shared" si="0"/>
        <v>205.00000000000006</v>
      </c>
      <c r="H38">
        <f>_xlfn.XLOOKUP($B38,Products!$A$2:$A$7,Products!$D$2:$D$7)</f>
        <v>98</v>
      </c>
    </row>
    <row r="39" spans="1:8" x14ac:dyDescent="0.2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>
        <f t="shared" si="0"/>
        <v>129.99999999999986</v>
      </c>
      <c r="H39">
        <f>_xlfn.XLOOKUP($B39,Products!$A$2:$A$7,Products!$D$2:$D$7)</f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C24" sqref="C24"/>
    </sheetView>
  </sheetViews>
  <sheetFormatPr defaultRowHeight="14.25" x14ac:dyDescent="0.2"/>
  <cols>
    <col min="2" max="2" width="11.125" bestFit="1" customWidth="1"/>
    <col min="4" max="4" width="14.375" bestFit="1" customWidth="1"/>
  </cols>
  <sheetData>
    <row r="1" spans="1:4" ht="15" x14ac:dyDescent="0.25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2">
      <c r="A2" t="s">
        <v>24</v>
      </c>
      <c r="B2" t="s">
        <v>32</v>
      </c>
      <c r="C2" t="s">
        <v>38</v>
      </c>
      <c r="D2">
        <v>60</v>
      </c>
    </row>
    <row r="3" spans="1:4" x14ac:dyDescent="0.2">
      <c r="A3" t="s">
        <v>25</v>
      </c>
      <c r="B3" t="s">
        <v>33</v>
      </c>
      <c r="C3" t="s">
        <v>38</v>
      </c>
      <c r="D3">
        <v>60</v>
      </c>
    </row>
    <row r="4" spans="1:4" x14ac:dyDescent="0.2">
      <c r="A4" t="s">
        <v>26</v>
      </c>
      <c r="B4" t="s">
        <v>34</v>
      </c>
      <c r="C4" t="s">
        <v>38</v>
      </c>
      <c r="D4">
        <v>60</v>
      </c>
    </row>
    <row r="5" spans="1:4" x14ac:dyDescent="0.2">
      <c r="A5" t="s">
        <v>27</v>
      </c>
      <c r="B5" t="s">
        <v>35</v>
      </c>
      <c r="C5" t="s">
        <v>38</v>
      </c>
      <c r="D5">
        <v>60</v>
      </c>
    </row>
    <row r="6" spans="1:4" x14ac:dyDescent="0.2">
      <c r="A6" t="s">
        <v>28</v>
      </c>
      <c r="B6" t="s">
        <v>36</v>
      </c>
      <c r="C6" t="s">
        <v>38</v>
      </c>
      <c r="D6">
        <v>60</v>
      </c>
    </row>
    <row r="7" spans="1:4" x14ac:dyDescent="0.2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workbookViewId="0">
      <selection activeCell="C17" sqref="C17"/>
    </sheetView>
  </sheetViews>
  <sheetFormatPr defaultRowHeight="14.25" x14ac:dyDescent="0.2"/>
  <cols>
    <col min="1" max="1" width="8.875" customWidth="1"/>
    <col min="2" max="2" width="19.25" bestFit="1" customWidth="1"/>
    <col min="3" max="3" width="14" bestFit="1" customWidth="1"/>
  </cols>
  <sheetData>
    <row r="1" spans="1:5" ht="15" x14ac:dyDescent="0.25">
      <c r="A1" s="2" t="s">
        <v>6</v>
      </c>
      <c r="B1" s="2" t="s">
        <v>22</v>
      </c>
      <c r="C1" s="2" t="s">
        <v>7</v>
      </c>
      <c r="D1" s="2" t="s">
        <v>48</v>
      </c>
      <c r="E1" s="2" t="s">
        <v>49</v>
      </c>
    </row>
    <row r="2" spans="1:5" x14ac:dyDescent="0.2">
      <c r="A2">
        <v>6</v>
      </c>
      <c r="B2" t="s">
        <v>9</v>
      </c>
      <c r="C2" t="s">
        <v>21</v>
      </c>
      <c r="D2">
        <f>SUM(INDEX('Line downtime'!$C$3:$N$40,,MATCH(A2,'Line downtime'!$C$2:$N$2,0)))</f>
        <v>332</v>
      </c>
      <c r="E2" s="7">
        <f>SUM($D$2:D2)/SUM($D$2:$D$13)</f>
        <v>0.23919308357348704</v>
      </c>
    </row>
    <row r="3" spans="1:5" x14ac:dyDescent="0.2">
      <c r="A3">
        <v>7</v>
      </c>
      <c r="B3" t="s">
        <v>12</v>
      </c>
      <c r="C3" t="s">
        <v>20</v>
      </c>
      <c r="D3">
        <f>SUM(INDEX('Line downtime'!$C$3:$N$40,,MATCH(A3,'Line downtime'!$C$2:$N$2,0)))</f>
        <v>254</v>
      </c>
      <c r="E3" s="7">
        <f>SUM($D$2:D3)/SUM($D$2:$D$13)</f>
        <v>0.42219020172910665</v>
      </c>
    </row>
    <row r="4" spans="1:5" x14ac:dyDescent="0.2">
      <c r="A4">
        <v>4</v>
      </c>
      <c r="B4" t="s">
        <v>14</v>
      </c>
      <c r="C4" t="s">
        <v>20</v>
      </c>
      <c r="D4">
        <f>SUM(INDEX('Line downtime'!$C$3:$N$40,,MATCH(A4,'Line downtime'!$C$2:$N$2,0)))</f>
        <v>225</v>
      </c>
      <c r="E4" s="7">
        <f>SUM($D$2:D4)/SUM($D$2:$D$13)</f>
        <v>0.58429394812680113</v>
      </c>
    </row>
    <row r="5" spans="1:5" x14ac:dyDescent="0.2">
      <c r="A5">
        <v>2</v>
      </c>
      <c r="B5" t="s">
        <v>8</v>
      </c>
      <c r="C5" t="s">
        <v>21</v>
      </c>
      <c r="D5">
        <f>SUM(INDEX('Line downtime'!$C$3:$N$40,,MATCH(A5,'Line downtime'!$C$2:$N$2,0)))</f>
        <v>160</v>
      </c>
      <c r="E5" s="7">
        <f>SUM($D$2:D5)/SUM($D$2:$D$13)</f>
        <v>0.69956772334293948</v>
      </c>
    </row>
    <row r="6" spans="1:5" x14ac:dyDescent="0.2">
      <c r="A6">
        <v>8</v>
      </c>
      <c r="B6" t="s">
        <v>13</v>
      </c>
      <c r="C6" t="s">
        <v>21</v>
      </c>
      <c r="D6">
        <f>SUM(INDEX('Line downtime'!$C$3:$N$40,,MATCH(A6,'Line downtime'!$C$2:$N$2,0)))</f>
        <v>145</v>
      </c>
      <c r="E6" s="7">
        <f>SUM($D$2:D6)/SUM($D$2:$D$13)</f>
        <v>0.80403458213256485</v>
      </c>
    </row>
    <row r="7" spans="1:5" x14ac:dyDescent="0.2">
      <c r="A7">
        <v>12</v>
      </c>
      <c r="B7" t="s">
        <v>16</v>
      </c>
      <c r="C7" t="s">
        <v>20</v>
      </c>
      <c r="D7">
        <f>SUM(INDEX('Line downtime'!$C$3:$N$40,,MATCH(A7,'Line downtime'!$C$2:$N$2,0)))</f>
        <v>74</v>
      </c>
      <c r="E7" s="7">
        <f>SUM($D$2:D7)/SUM($D$2:$D$13)</f>
        <v>0.85734870317002887</v>
      </c>
    </row>
    <row r="8" spans="1:5" x14ac:dyDescent="0.2">
      <c r="A8">
        <v>5</v>
      </c>
      <c r="B8" t="s">
        <v>10</v>
      </c>
      <c r="C8" t="s">
        <v>21</v>
      </c>
      <c r="D8">
        <f>SUM(INDEX('Line downtime'!$C$3:$N$40,,MATCH(A8,'Line downtime'!$C$2:$N$2,0)))</f>
        <v>57</v>
      </c>
      <c r="E8" s="7">
        <f>SUM($D$2:D8)/SUM($D$2:$D$13)</f>
        <v>0.89841498559077815</v>
      </c>
    </row>
    <row r="9" spans="1:5" x14ac:dyDescent="0.2">
      <c r="A9">
        <v>10</v>
      </c>
      <c r="B9" t="s">
        <v>18</v>
      </c>
      <c r="C9" t="s">
        <v>21</v>
      </c>
      <c r="D9">
        <f>SUM(INDEX('Line downtime'!$C$3:$N$40,,MATCH(A9,'Line downtime'!$C$2:$N$2,0)))</f>
        <v>49</v>
      </c>
      <c r="E9" s="7">
        <f>SUM($D$2:D9)/SUM($D$2:$D$13)</f>
        <v>0.93371757925072041</v>
      </c>
    </row>
    <row r="10" spans="1:5" x14ac:dyDescent="0.2">
      <c r="A10">
        <v>3</v>
      </c>
      <c r="B10" t="s">
        <v>19</v>
      </c>
      <c r="C10" t="s">
        <v>20</v>
      </c>
      <c r="D10">
        <f>SUM(INDEX('Line downtime'!$C$3:$N$40,,MATCH(A10,'Line downtime'!$C$2:$N$2,0)))</f>
        <v>42</v>
      </c>
      <c r="E10" s="7">
        <f>SUM($D$2:D10)/SUM($D$2:$D$13)</f>
        <v>0.96397694524495681</v>
      </c>
    </row>
    <row r="11" spans="1:5" x14ac:dyDescent="0.2">
      <c r="A11">
        <v>11</v>
      </c>
      <c r="B11" t="s">
        <v>11</v>
      </c>
      <c r="C11" t="s">
        <v>21</v>
      </c>
      <c r="D11">
        <f>SUM(INDEX('Line downtime'!$C$3:$N$40,,MATCH(A11,'Line downtime'!$C$2:$N$2,0)))</f>
        <v>33</v>
      </c>
      <c r="E11" s="7">
        <f>SUM($D$2:D11)/SUM($D$2:$D$13)</f>
        <v>0.98775216138328525</v>
      </c>
    </row>
    <row r="12" spans="1:5" x14ac:dyDescent="0.2">
      <c r="A12">
        <v>9</v>
      </c>
      <c r="B12" t="s">
        <v>15</v>
      </c>
      <c r="C12" t="s">
        <v>20</v>
      </c>
      <c r="D12">
        <f>SUM(INDEX('Line downtime'!$C$3:$N$40,,MATCH(A12,'Line downtime'!$C$2:$N$2,0)))</f>
        <v>17</v>
      </c>
      <c r="E12" s="7">
        <f>SUM($D$2:D12)/SUM($D$2:$D$13)</f>
        <v>1</v>
      </c>
    </row>
    <row r="13" spans="1:5" x14ac:dyDescent="0.2">
      <c r="A13">
        <v>1</v>
      </c>
      <c r="B13" t="s">
        <v>17</v>
      </c>
      <c r="C13" t="s">
        <v>20</v>
      </c>
      <c r="D13">
        <f>SUM(INDEX('Line downtime'!$C$3:$N$40,,MATCH(A13,'Line downtime'!$C$2:$N$2,0)))</f>
        <v>0</v>
      </c>
      <c r="E13" s="7">
        <f>SUM($D$2:D13)/SUM($D$2:$D$13)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workbookViewId="0">
      <selection activeCell="B3" sqref="B3"/>
    </sheetView>
  </sheetViews>
  <sheetFormatPr defaultRowHeight="14.25" x14ac:dyDescent="0.2"/>
  <cols>
    <col min="1" max="2" width="8.875" customWidth="1"/>
    <col min="3" max="14" width="5.625" customWidth="1"/>
  </cols>
  <sheetData>
    <row r="1" spans="1:14" ht="15" x14ac:dyDescent="0.25">
      <c r="C1" s="14" t="s">
        <v>23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" x14ac:dyDescent="0.25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2">
      <c r="A3">
        <v>422111</v>
      </c>
      <c r="B3" t="str">
        <f>_xlfn.XLOOKUP(A3,'Line productivity'!$C$2:$C$39,'Line productivity'!$D$2:$D$39)</f>
        <v>Mac</v>
      </c>
      <c r="D3">
        <v>60</v>
      </c>
      <c r="I3">
        <v>15</v>
      </c>
    </row>
    <row r="4" spans="1:14" x14ac:dyDescent="0.2">
      <c r="A4">
        <v>422112</v>
      </c>
      <c r="B4" t="str">
        <f>_xlfn.XLOOKUP(A4,'Line productivity'!$C$2:$C$39,'Line productivity'!$D$2:$D$39)</f>
        <v>Mac</v>
      </c>
      <c r="D4">
        <v>20</v>
      </c>
      <c r="J4">
        <v>20</v>
      </c>
    </row>
    <row r="5" spans="1:14" x14ac:dyDescent="0.2">
      <c r="A5">
        <v>422113</v>
      </c>
      <c r="B5" t="str">
        <f>_xlfn.XLOOKUP(A5,'Line productivity'!$C$2:$C$39,'Line productivity'!$D$2:$D$39)</f>
        <v>Mac</v>
      </c>
      <c r="D5">
        <v>50</v>
      </c>
    </row>
    <row r="6" spans="1:14" x14ac:dyDescent="0.2">
      <c r="A6">
        <v>422114</v>
      </c>
      <c r="B6" t="str">
        <f>_xlfn.XLOOKUP(A6,'Line productivity'!$C$2:$C$39,'Line productivity'!$D$2:$D$39)</f>
        <v>Mac</v>
      </c>
      <c r="F6">
        <v>25</v>
      </c>
      <c r="H6">
        <v>15</v>
      </c>
    </row>
    <row r="7" spans="1:14" x14ac:dyDescent="0.2">
      <c r="A7">
        <v>422115</v>
      </c>
      <c r="B7" t="str">
        <f>_xlfn.XLOOKUP(A7,'Line productivity'!$C$2:$C$39,'Line productivity'!$D$2:$D$39)</f>
        <v>Charlie</v>
      </c>
      <c r="L7">
        <v>24</v>
      </c>
    </row>
    <row r="8" spans="1:14" x14ac:dyDescent="0.2">
      <c r="A8">
        <v>422116</v>
      </c>
      <c r="B8" t="str">
        <f>_xlfn.XLOOKUP(A8,'Line productivity'!$C$2:$C$39,'Line productivity'!$D$2:$D$39)</f>
        <v>Charlie</v>
      </c>
    </row>
    <row r="9" spans="1:14" x14ac:dyDescent="0.2">
      <c r="A9">
        <v>422117</v>
      </c>
      <c r="B9" t="str">
        <f>_xlfn.XLOOKUP(A9,'Line productivity'!$C$2:$C$39,'Line productivity'!$D$2:$D$39)</f>
        <v>Charlie</v>
      </c>
      <c r="D9">
        <v>10</v>
      </c>
      <c r="H9">
        <v>5</v>
      </c>
    </row>
    <row r="10" spans="1:14" x14ac:dyDescent="0.2">
      <c r="A10">
        <v>422118</v>
      </c>
      <c r="B10" t="str">
        <f>_xlfn.XLOOKUP(A10,'Line productivity'!$C$2:$C$39,'Line productivity'!$D$2:$D$39)</f>
        <v>Dee</v>
      </c>
      <c r="H10">
        <v>14</v>
      </c>
      <c r="I10">
        <v>16</v>
      </c>
      <c r="M10">
        <v>10</v>
      </c>
      <c r="N10">
        <v>20</v>
      </c>
    </row>
    <row r="11" spans="1:14" x14ac:dyDescent="0.2">
      <c r="A11">
        <v>422119</v>
      </c>
      <c r="B11" t="str">
        <f>_xlfn.XLOOKUP(A11,'Line productivity'!$C$2:$C$39,'Line productivity'!$D$2:$D$39)</f>
        <v>Dee</v>
      </c>
      <c r="F11">
        <v>25</v>
      </c>
    </row>
    <row r="12" spans="1:14" x14ac:dyDescent="0.2">
      <c r="A12">
        <v>422120</v>
      </c>
      <c r="B12" t="str">
        <f>_xlfn.XLOOKUP(A12,'Line productivity'!$C$2:$C$39,'Line productivity'!$D$2:$D$39)</f>
        <v>Dee</v>
      </c>
      <c r="F12">
        <v>20</v>
      </c>
      <c r="G12">
        <v>15</v>
      </c>
      <c r="K12">
        <v>17</v>
      </c>
    </row>
    <row r="13" spans="1:14" x14ac:dyDescent="0.2">
      <c r="A13">
        <v>422121</v>
      </c>
      <c r="B13" t="str">
        <f>_xlfn.XLOOKUP(A13,'Line productivity'!$C$2:$C$39,'Line productivity'!$D$2:$D$39)</f>
        <v>Dennis</v>
      </c>
      <c r="I13">
        <v>15</v>
      </c>
    </row>
    <row r="14" spans="1:14" x14ac:dyDescent="0.2">
      <c r="A14">
        <v>422122</v>
      </c>
      <c r="B14" t="str">
        <f>_xlfn.XLOOKUP(A14,'Line productivity'!$C$2:$C$39,'Line productivity'!$D$2:$D$39)</f>
        <v>Dennis</v>
      </c>
      <c r="I14">
        <v>25</v>
      </c>
    </row>
    <row r="15" spans="1:14" x14ac:dyDescent="0.2">
      <c r="A15">
        <v>422123</v>
      </c>
      <c r="B15" t="str">
        <f>_xlfn.XLOOKUP(A15,'Line productivity'!$C$2:$C$39,'Line productivity'!$D$2:$D$39)</f>
        <v>Dennis</v>
      </c>
      <c r="F15">
        <v>43</v>
      </c>
      <c r="I15">
        <v>30</v>
      </c>
    </row>
    <row r="16" spans="1:14" x14ac:dyDescent="0.2">
      <c r="A16">
        <v>422124</v>
      </c>
      <c r="B16" t="str">
        <f>_xlfn.XLOOKUP(A16,'Line productivity'!$C$2:$C$39,'Line productivity'!$D$2:$D$39)</f>
        <v>Dennis</v>
      </c>
      <c r="G16">
        <v>20</v>
      </c>
      <c r="H16">
        <v>20</v>
      </c>
    </row>
    <row r="17" spans="1:14" x14ac:dyDescent="0.2">
      <c r="A17">
        <v>422125</v>
      </c>
      <c r="B17" t="str">
        <f>_xlfn.XLOOKUP(A17,'Line productivity'!$C$2:$C$39,'Line productivity'!$D$2:$D$39)</f>
        <v>Charlie</v>
      </c>
      <c r="M17">
        <v>10</v>
      </c>
      <c r="N17">
        <v>10</v>
      </c>
    </row>
    <row r="18" spans="1:14" x14ac:dyDescent="0.2">
      <c r="A18">
        <v>422126</v>
      </c>
      <c r="B18" t="str">
        <f>_xlfn.XLOOKUP(A18,'Line productivity'!$C$2:$C$39,'Line productivity'!$D$2:$D$39)</f>
        <v>Charlie</v>
      </c>
      <c r="J18">
        <v>44</v>
      </c>
    </row>
    <row r="19" spans="1:14" x14ac:dyDescent="0.2">
      <c r="A19">
        <v>422127</v>
      </c>
      <c r="B19" t="str">
        <f>_xlfn.XLOOKUP(A19,'Line productivity'!$C$2:$C$39,'Line productivity'!$D$2:$D$39)</f>
        <v>Charlie</v>
      </c>
      <c r="H19">
        <v>23</v>
      </c>
    </row>
    <row r="20" spans="1:14" x14ac:dyDescent="0.2">
      <c r="A20">
        <v>422128</v>
      </c>
      <c r="B20" t="str">
        <f>_xlfn.XLOOKUP(A20,'Line productivity'!$C$2:$C$39,'Line productivity'!$D$2:$D$39)</f>
        <v>Charlie</v>
      </c>
      <c r="G20">
        <v>22</v>
      </c>
      <c r="I20">
        <v>30</v>
      </c>
    </row>
    <row r="21" spans="1:14" x14ac:dyDescent="0.2">
      <c r="A21">
        <v>422129</v>
      </c>
      <c r="B21" t="str">
        <f>_xlfn.XLOOKUP(A21,'Line productivity'!$C$2:$C$39,'Line productivity'!$D$2:$D$39)</f>
        <v>Charlie</v>
      </c>
      <c r="N21">
        <v>15</v>
      </c>
    </row>
    <row r="22" spans="1:14" x14ac:dyDescent="0.2">
      <c r="A22">
        <v>422130</v>
      </c>
      <c r="B22" t="str">
        <f>_xlfn.XLOOKUP(A22,'Line productivity'!$C$2:$C$39,'Line productivity'!$D$2:$D$39)</f>
        <v>Dee</v>
      </c>
      <c r="D22">
        <v>20</v>
      </c>
    </row>
    <row r="23" spans="1:14" x14ac:dyDescent="0.2">
      <c r="A23">
        <v>422131</v>
      </c>
      <c r="B23" t="str">
        <f>_xlfn.XLOOKUP(A23,'Line productivity'!$C$2:$C$39,'Line productivity'!$D$2:$D$39)</f>
        <v>Dee</v>
      </c>
      <c r="F23">
        <v>20</v>
      </c>
      <c r="L23">
        <v>10</v>
      </c>
    </row>
    <row r="24" spans="1:14" x14ac:dyDescent="0.2">
      <c r="A24">
        <v>422132</v>
      </c>
      <c r="B24" t="str">
        <f>_xlfn.XLOOKUP(A24,'Line productivity'!$C$2:$C$39,'Line productivity'!$D$2:$D$39)</f>
        <v>Dee</v>
      </c>
    </row>
    <row r="25" spans="1:14" x14ac:dyDescent="0.2">
      <c r="A25">
        <v>422133</v>
      </c>
      <c r="B25" t="str">
        <f>_xlfn.XLOOKUP(A25,'Line productivity'!$C$2:$C$39,'Line productivity'!$D$2:$D$39)</f>
        <v>Dee</v>
      </c>
      <c r="I25">
        <v>20</v>
      </c>
    </row>
    <row r="26" spans="1:14" x14ac:dyDescent="0.2">
      <c r="A26">
        <v>422134</v>
      </c>
      <c r="B26" t="str">
        <f>_xlfn.XLOOKUP(A26,'Line productivity'!$C$2:$C$39,'Line productivity'!$D$2:$D$39)</f>
        <v>Mac</v>
      </c>
      <c r="I26">
        <v>30</v>
      </c>
      <c r="J26">
        <v>20</v>
      </c>
    </row>
    <row r="27" spans="1:14" x14ac:dyDescent="0.2">
      <c r="A27">
        <v>422135</v>
      </c>
      <c r="B27" t="str">
        <f>_xlfn.XLOOKUP(A27,'Line productivity'!$C$2:$C$39,'Line productivity'!$D$2:$D$39)</f>
        <v>Mac</v>
      </c>
      <c r="F27">
        <v>30</v>
      </c>
      <c r="N27">
        <v>15</v>
      </c>
    </row>
    <row r="28" spans="1:14" x14ac:dyDescent="0.2">
      <c r="A28">
        <v>422136</v>
      </c>
      <c r="B28" t="str">
        <f>_xlfn.XLOOKUP(A28,'Line productivity'!$C$2:$C$39,'Line productivity'!$D$2:$D$39)</f>
        <v>Mac</v>
      </c>
    </row>
    <row r="29" spans="1:14" x14ac:dyDescent="0.2">
      <c r="A29">
        <v>422137</v>
      </c>
      <c r="B29" t="str">
        <f>_xlfn.XLOOKUP(A29,'Line productivity'!$C$2:$C$39,'Line productivity'!$D$2:$D$39)</f>
        <v>Dee</v>
      </c>
      <c r="J29">
        <v>30</v>
      </c>
      <c r="L29">
        <v>15</v>
      </c>
    </row>
    <row r="30" spans="1:14" x14ac:dyDescent="0.2">
      <c r="A30">
        <v>422138</v>
      </c>
      <c r="B30" t="str">
        <f>_xlfn.XLOOKUP(A30,'Line productivity'!$C$2:$C$39,'Line productivity'!$D$2:$D$39)</f>
        <v>Dee</v>
      </c>
      <c r="E30">
        <v>20</v>
      </c>
    </row>
    <row r="31" spans="1:14" x14ac:dyDescent="0.2">
      <c r="A31">
        <v>422139</v>
      </c>
      <c r="B31" t="str">
        <f>_xlfn.XLOOKUP(A31,'Line productivity'!$C$2:$C$39,'Line productivity'!$D$2:$D$39)</f>
        <v>Dee</v>
      </c>
      <c r="F31">
        <v>20</v>
      </c>
      <c r="H31">
        <v>15</v>
      </c>
    </row>
    <row r="32" spans="1:14" x14ac:dyDescent="0.2">
      <c r="A32">
        <v>422140</v>
      </c>
      <c r="B32" t="str">
        <f>_xlfn.XLOOKUP(A32,'Line productivity'!$C$2:$C$39,'Line productivity'!$D$2:$D$39)</f>
        <v>Dee</v>
      </c>
      <c r="H32">
        <v>50</v>
      </c>
      <c r="M32">
        <v>13</v>
      </c>
    </row>
    <row r="33" spans="1:14" x14ac:dyDescent="0.2">
      <c r="A33">
        <v>422141</v>
      </c>
      <c r="B33" t="str">
        <f>_xlfn.XLOOKUP(A33,'Line productivity'!$C$2:$C$39,'Line productivity'!$D$2:$D$39)</f>
        <v>Dennis</v>
      </c>
      <c r="N33">
        <v>7</v>
      </c>
    </row>
    <row r="34" spans="1:14" x14ac:dyDescent="0.2">
      <c r="A34">
        <v>422142</v>
      </c>
      <c r="B34" t="str">
        <f>_xlfn.XLOOKUP(A34,'Line productivity'!$C$2:$C$39,'Line productivity'!$D$2:$D$39)</f>
        <v>Dennis</v>
      </c>
      <c r="H34">
        <v>30</v>
      </c>
    </row>
    <row r="35" spans="1:14" x14ac:dyDescent="0.2">
      <c r="A35">
        <v>422143</v>
      </c>
      <c r="B35" t="str">
        <f>_xlfn.XLOOKUP(A35,'Line productivity'!$C$2:$C$39,'Line productivity'!$D$2:$D$39)</f>
        <v>Dennis</v>
      </c>
      <c r="H35">
        <v>40</v>
      </c>
      <c r="I35">
        <v>18</v>
      </c>
    </row>
    <row r="36" spans="1:14" x14ac:dyDescent="0.2">
      <c r="A36">
        <v>422144</v>
      </c>
      <c r="B36" t="str">
        <f>_xlfn.XLOOKUP(A36,'Line productivity'!$C$2:$C$39,'Line productivity'!$D$2:$D$39)</f>
        <v>Dennis</v>
      </c>
      <c r="H36">
        <v>30</v>
      </c>
      <c r="J36">
        <v>24</v>
      </c>
    </row>
    <row r="37" spans="1:14" x14ac:dyDescent="0.2">
      <c r="A37">
        <v>422145</v>
      </c>
      <c r="B37" t="str">
        <f>_xlfn.XLOOKUP(A37,'Line productivity'!$C$2:$C$39,'Line productivity'!$D$2:$D$39)</f>
        <v>Charlie</v>
      </c>
      <c r="E37">
        <v>22</v>
      </c>
    </row>
    <row r="38" spans="1:14" x14ac:dyDescent="0.2">
      <c r="A38">
        <v>422146</v>
      </c>
      <c r="B38" t="str">
        <f>_xlfn.XLOOKUP(A38,'Line productivity'!$C$2:$C$39,'Line productivity'!$D$2:$D$39)</f>
        <v>Charlie</v>
      </c>
      <c r="H38">
        <v>30</v>
      </c>
      <c r="I38">
        <v>25</v>
      </c>
      <c r="N38">
        <v>7</v>
      </c>
    </row>
    <row r="39" spans="1:14" x14ac:dyDescent="0.2">
      <c r="A39">
        <v>422147</v>
      </c>
      <c r="B39" t="str">
        <f>_xlfn.XLOOKUP(A39,'Line productivity'!$C$2:$C$39,'Line productivity'!$D$2:$D$39)</f>
        <v>Charlie</v>
      </c>
      <c r="F39">
        <v>17</v>
      </c>
      <c r="H39">
        <v>60</v>
      </c>
      <c r="I39">
        <v>30</v>
      </c>
    </row>
    <row r="40" spans="1:14" x14ac:dyDescent="0.2">
      <c r="A40">
        <v>422148</v>
      </c>
      <c r="B40" t="str">
        <f>_xlfn.XLOOKUP(A40,'Line productivity'!$C$2:$C$39,'Line productivity'!$D$2:$D$39)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5759-690F-43C7-B1E7-376BA2D2FA86}">
  <dimension ref="B26:G31"/>
  <sheetViews>
    <sheetView showGridLines="0" tabSelected="1" topLeftCell="A13" workbookViewId="0">
      <selection activeCell="I31" sqref="I31"/>
    </sheetView>
  </sheetViews>
  <sheetFormatPr defaultRowHeight="14.25" x14ac:dyDescent="0.2"/>
  <cols>
    <col min="3" max="6" width="11" style="8" customWidth="1"/>
    <col min="7" max="7" width="12.875" style="8" customWidth="1"/>
  </cols>
  <sheetData>
    <row r="26" spans="2:7" ht="15" hidden="1" x14ac:dyDescent="0.25">
      <c r="C26" s="9" cm="1">
        <f t="array" ref="C26:G27">TRANSPOSE('Downtime factors'!A2:B6)</f>
        <v>6</v>
      </c>
      <c r="D26" s="9">
        <v>7</v>
      </c>
      <c r="E26" s="9">
        <v>4</v>
      </c>
      <c r="F26" s="9">
        <v>2</v>
      </c>
      <c r="G26" s="9">
        <v>8</v>
      </c>
    </row>
    <row r="27" spans="2:7" ht="25.5" x14ac:dyDescent="0.2">
      <c r="B27" s="12" t="s">
        <v>3</v>
      </c>
      <c r="C27" s="10" t="str">
        <v>Machine adjustment</v>
      </c>
      <c r="D27" s="15" t="str">
        <v>Machine failure</v>
      </c>
      <c r="E27" s="15" t="str">
        <v>Inventory shortage</v>
      </c>
      <c r="F27" s="10" t="str">
        <v>Batch change</v>
      </c>
      <c r="G27" s="10" t="str">
        <v>Batch coding error</v>
      </c>
    </row>
    <row r="28" spans="2:7" ht="22.5" customHeight="1" x14ac:dyDescent="0.2">
      <c r="B28" s="13" t="s">
        <v>40</v>
      </c>
      <c r="C28" s="11">
        <f>SUMIF('Line downtime'!$B$3:$B$40,"=" &amp; $B28,INDEX('Line downtime'!$C$3:$N$40,,C$26))</f>
        <v>118</v>
      </c>
      <c r="D28" s="11">
        <f>SUMIF('Line downtime'!$B$3:$B$40,"=" &amp; $B28,INDEX('Line downtime'!$C$3:$N$40,,D$26))</f>
        <v>85</v>
      </c>
      <c r="E28" s="11">
        <f>SUMIF('Line downtime'!$B$3:$B$40,"=" &amp; $B28,INDEX('Line downtime'!$C$3:$N$40,,E$26))</f>
        <v>17</v>
      </c>
      <c r="F28" s="11">
        <f>SUMIF('Line downtime'!$B$3:$B$40,"=" &amp; $B28,INDEX('Line downtime'!$C$3:$N$40,,F$26))</f>
        <v>10</v>
      </c>
      <c r="G28" s="11">
        <f>SUMIF('Line downtime'!$B$3:$B$40,"=" &amp; $B28,INDEX('Line downtime'!$C$3:$N$40,,G$26))</f>
        <v>44</v>
      </c>
    </row>
    <row r="29" spans="2:7" ht="22.5" customHeight="1" x14ac:dyDescent="0.2">
      <c r="B29" s="13" t="s">
        <v>41</v>
      </c>
      <c r="C29" s="11">
        <f>SUMIF('Line downtime'!$B$3:$B$40,"=" &amp; $B29,INDEX('Line downtime'!$C$3:$N$40,,C$26))</f>
        <v>79</v>
      </c>
      <c r="D29" s="11">
        <f>SUMIF('Line downtime'!$B$3:$B$40,"=" &amp; $B29,INDEX('Line downtime'!$C$3:$N$40,,D$26))</f>
        <v>36</v>
      </c>
      <c r="E29" s="11">
        <f>SUMIF('Line downtime'!$B$3:$B$40,"=" &amp; $B29,INDEX('Line downtime'!$C$3:$N$40,,E$26))</f>
        <v>85</v>
      </c>
      <c r="F29" s="11">
        <f>SUMIF('Line downtime'!$B$3:$B$40,"=" &amp; $B29,INDEX('Line downtime'!$C$3:$N$40,,F$26))</f>
        <v>20</v>
      </c>
      <c r="G29" s="11">
        <f>SUMIF('Line downtime'!$B$3:$B$40,"=" &amp; $B29,INDEX('Line downtime'!$C$3:$N$40,,G$26))</f>
        <v>30</v>
      </c>
    </row>
    <row r="30" spans="2:7" ht="22.5" customHeight="1" x14ac:dyDescent="0.2">
      <c r="B30" s="13" t="s">
        <v>42</v>
      </c>
      <c r="C30" s="11">
        <f>SUMIF('Line downtime'!$B$3:$B$40,"=" &amp; $B30,INDEX('Line downtime'!$C$3:$N$40,,C$26))</f>
        <v>120</v>
      </c>
      <c r="D30" s="11">
        <f>SUMIF('Line downtime'!$B$3:$B$40,"=" &amp; $B30,INDEX('Line downtime'!$C$3:$N$40,,D$26))</f>
        <v>88</v>
      </c>
      <c r="E30" s="11">
        <f>SUMIF('Line downtime'!$B$3:$B$40,"=" &amp; $B30,INDEX('Line downtime'!$C$3:$N$40,,E$26))</f>
        <v>43</v>
      </c>
      <c r="F30" s="11">
        <f>SUMIF('Line downtime'!$B$3:$B$40,"=" &amp; $B30,INDEX('Line downtime'!$C$3:$N$40,,F$26))</f>
        <v>0</v>
      </c>
      <c r="G30" s="11">
        <f>SUMIF('Line downtime'!$B$3:$B$40,"=" &amp; $B30,INDEX('Line downtime'!$C$3:$N$40,,G$26))</f>
        <v>24</v>
      </c>
    </row>
    <row r="31" spans="2:7" ht="22.5" customHeight="1" x14ac:dyDescent="0.2">
      <c r="B31" s="13" t="s">
        <v>50</v>
      </c>
      <c r="C31" s="11">
        <f>SUMIF('Line downtime'!$B$3:$B$40,"=" &amp; $B31,INDEX('Line downtime'!$C$3:$N$40,,C$26))</f>
        <v>15</v>
      </c>
      <c r="D31" s="11">
        <f>SUMIF('Line downtime'!$B$3:$B$40,"=" &amp; $B31,INDEX('Line downtime'!$C$3:$N$40,,D$26))</f>
        <v>45</v>
      </c>
      <c r="E31" s="11">
        <f>SUMIF('Line downtime'!$B$3:$B$40,"=" &amp; $B31,INDEX('Line downtime'!$C$3:$N$40,,E$26))</f>
        <v>80</v>
      </c>
      <c r="F31" s="11">
        <f>SUMIF('Line downtime'!$B$3:$B$40,"=" &amp; $B31,INDEX('Line downtime'!$C$3:$N$40,,F$26))</f>
        <v>130</v>
      </c>
      <c r="G31" s="11">
        <f>SUMIF('Line downtime'!$B$3:$B$40,"=" &amp; $B31,INDEX('Line downtime'!$C$3:$N$40,,G$26))</f>
        <v>47</v>
      </c>
    </row>
  </sheetData>
  <conditionalFormatting sqref="C28:G31">
    <cfRule type="colorScale" priority="1">
      <colorScale>
        <cfvo type="min"/>
        <cfvo type="percentile" val="50"/>
        <cfvo type="max"/>
        <color theme="2"/>
        <color theme="2"/>
        <color theme="3" tint="0.249977111117893"/>
      </colorScale>
    </cfRule>
    <cfRule type="colorScale" priority="2">
      <colorScale>
        <cfvo type="min"/>
        <cfvo type="percentile" val="50"/>
        <cfvo type="max"/>
        <color theme="2"/>
        <color theme="2"/>
        <color theme="3" tint="0.499984740745262"/>
      </colorScale>
    </cfRule>
    <cfRule type="colorScale" priority="3">
      <colorScale>
        <cfvo type="min"/>
        <cfvo type="percentile" val="50"/>
        <cfvo type="max"/>
        <color theme="0"/>
        <color theme="0"/>
        <color theme="3" tint="9.9978637043366805E-2"/>
      </colorScale>
    </cfRule>
    <cfRule type="colorScale" priority="4">
      <colorScale>
        <cfvo type="min"/>
        <cfvo type="percentile" val="50"/>
        <cfvo type="max"/>
        <color theme="2"/>
        <color theme="2"/>
        <color theme="3" tint="0.249977111117893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AcerAMD6</cp:lastModifiedBy>
  <dcterms:created xsi:type="dcterms:W3CDTF">2024-08-19T19:52:48Z</dcterms:created>
  <dcterms:modified xsi:type="dcterms:W3CDTF">2024-10-27T08:29:24Z</dcterms:modified>
</cp:coreProperties>
</file>